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Фартал маълумотлари\2025 йил\"/>
    </mc:Choice>
  </mc:AlternateContent>
  <bookViews>
    <workbookView xWindow="0" yWindow="0" windowWidth="16530" windowHeight="11430"/>
  </bookViews>
  <sheets>
    <sheet name="II-ЧОРАК" sheetId="2" r:id="rId1"/>
  </sheets>
  <definedNames>
    <definedName name="_xlnm.Print_Area" localSheetId="0">'II-ЧОРАК'!$A$1:$L$132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4" i="2" l="1"/>
  <c r="L124" i="2" s="1"/>
  <c r="I115" i="2"/>
  <c r="I113" i="2"/>
  <c r="K54" i="2" l="1"/>
  <c r="K53" i="2"/>
  <c r="K52" i="2"/>
  <c r="K51" i="2"/>
  <c r="K50" i="2"/>
  <c r="K49" i="2"/>
  <c r="I49" i="2"/>
  <c r="K48" i="2"/>
  <c r="I48" i="2"/>
  <c r="K47" i="2"/>
  <c r="I47" i="2"/>
  <c r="K46" i="2"/>
  <c r="I46" i="2"/>
  <c r="K45" i="2"/>
  <c r="I45" i="2"/>
  <c r="K44" i="2"/>
  <c r="K43" i="2"/>
  <c r="I43" i="2"/>
  <c r="K41" i="2"/>
  <c r="K40" i="2"/>
  <c r="K39" i="2"/>
  <c r="K38" i="2"/>
  <c r="I38" i="2"/>
  <c r="K37" i="2"/>
  <c r="I37" i="2"/>
  <c r="K36" i="2"/>
  <c r="K34" i="2"/>
  <c r="I34" i="2"/>
  <c r="K33" i="2"/>
  <c r="I33" i="2"/>
  <c r="K32" i="2"/>
  <c r="I32" i="2"/>
  <c r="K31" i="2"/>
  <c r="I31" i="2"/>
  <c r="K30" i="2"/>
  <c r="I30" i="2"/>
  <c r="K29" i="2"/>
  <c r="I29" i="2"/>
  <c r="I28" i="2"/>
</calcChain>
</file>

<file path=xl/sharedStrings.xml><?xml version="1.0" encoding="utf-8"?>
<sst xmlns="http://schemas.openxmlformats.org/spreadsheetml/2006/main" count="460" uniqueCount="230">
  <si>
    <t>№</t>
  </si>
  <si>
    <t>Русуми</t>
  </si>
  <si>
    <t>Давлат рақами</t>
  </si>
  <si>
    <t>Ишлаб чиқарилган йили</t>
  </si>
  <si>
    <t>Балансга олинган вақти (аник санаси)</t>
  </si>
  <si>
    <t>Балансга олинган вақтидаги қиймати(минг сўмда)</t>
  </si>
  <si>
    <t>Йил бошидан сақлаш харажатлари (килинган ремонт сўмда)</t>
  </si>
  <si>
    <t>Ҳаракатланган масофа</t>
  </si>
  <si>
    <t>Жами харакатланган масофа</t>
  </si>
  <si>
    <t>Ҳисобот даврида  ҳаракатланган масофа</t>
  </si>
  <si>
    <t>Тури</t>
  </si>
  <si>
    <t>Тех. Ҳолати</t>
  </si>
  <si>
    <t xml:space="preserve">Когон МГҚБ  </t>
  </si>
  <si>
    <t>Муборак МГҚБ</t>
  </si>
  <si>
    <t>Самарқанд МГҚБ</t>
  </si>
  <si>
    <t xml:space="preserve">Тошкент МГҚБ </t>
  </si>
  <si>
    <t>Фарғона МГҚБ</t>
  </si>
  <si>
    <t>"Шимолий Сух" ГЕОСИ.</t>
  </si>
  <si>
    <t>"Урганчтрансгаз"УК</t>
  </si>
  <si>
    <t>Урганч ҚМБ</t>
  </si>
  <si>
    <t>Урганч МГҚБ</t>
  </si>
  <si>
    <t>"Газэнергиктаъмир" ИЧТК</t>
  </si>
  <si>
    <t>Заунгур МГҚБ</t>
  </si>
  <si>
    <t>Хужайли саноат майдончаси</t>
  </si>
  <si>
    <t>Қўнғирот МГҚБ</t>
  </si>
  <si>
    <t>Қўнғирот ТСТБ</t>
  </si>
  <si>
    <t>Акчалок МГҚБ</t>
  </si>
  <si>
    <t>Тулей МГҚБ</t>
  </si>
  <si>
    <t>Қорақалпоғистон МГҚБ</t>
  </si>
  <si>
    <t>"Трансгазинжиниринг" МЧЖ</t>
  </si>
  <si>
    <t>Йил бошидан жихозлаш харажатлари (полик,газ баллаон ўрнатиш ,,,,,,)</t>
  </si>
  <si>
    <t>"Ўзтрансгаз" АЖ 2024 йил 15.02 даги                             26-сон буйруғига 12-илова</t>
  </si>
  <si>
    <t>МТТБ</t>
  </si>
  <si>
    <t>DAMAS</t>
  </si>
  <si>
    <t xml:space="preserve">соз </t>
  </si>
  <si>
    <t>енгил</t>
  </si>
  <si>
    <t>LADA 4х4</t>
  </si>
  <si>
    <t>CAPTIVA</t>
  </si>
  <si>
    <t xml:space="preserve">Нексия СОНС </t>
  </si>
  <si>
    <t>80 295 SAA</t>
  </si>
  <si>
    <t>80 294 SAA</t>
  </si>
  <si>
    <t>80 571 КВА</t>
  </si>
  <si>
    <t>80 572 КВА</t>
  </si>
  <si>
    <t>80 806 JBA</t>
  </si>
  <si>
    <t>80 369 АСА</t>
  </si>
  <si>
    <t>Kiasportage</t>
  </si>
  <si>
    <t>Lada4x4</t>
  </si>
  <si>
    <t xml:space="preserve">Ladabronta </t>
  </si>
  <si>
    <t>носоз</t>
  </si>
  <si>
    <t>COBALT</t>
  </si>
  <si>
    <t>Skoda KODIAQ</t>
  </si>
  <si>
    <t xml:space="preserve">Енгил </t>
  </si>
  <si>
    <t>MALIBU-1</t>
  </si>
  <si>
    <t>30 964 YBA</t>
  </si>
  <si>
    <t xml:space="preserve">Газли МГҚБ  </t>
  </si>
  <si>
    <t>Trailblazer</t>
  </si>
  <si>
    <t>KIA SPORTAGE</t>
  </si>
  <si>
    <t xml:space="preserve">01 096 RFA </t>
  </si>
  <si>
    <t>Соз</t>
  </si>
  <si>
    <t>Енгил</t>
  </si>
  <si>
    <t xml:space="preserve">01 098 RFA </t>
  </si>
  <si>
    <t>Ласетти</t>
  </si>
  <si>
    <t>01 011 JBA</t>
  </si>
  <si>
    <t>01 008 LEA</t>
  </si>
  <si>
    <t>01 008 LDA</t>
  </si>
  <si>
    <t>01 063 МJA</t>
  </si>
  <si>
    <t>01 734 UMA</t>
  </si>
  <si>
    <t>01 521 WHA</t>
  </si>
  <si>
    <t xml:space="preserve">NEXIA - 3 </t>
  </si>
  <si>
    <t>01 908  HHA</t>
  </si>
  <si>
    <t>01 747  HHA</t>
  </si>
  <si>
    <t>Малибу-2</t>
  </si>
  <si>
    <t>01 126 UMA</t>
  </si>
  <si>
    <t>01 009 CDA</t>
  </si>
  <si>
    <t>01 744 APS</t>
  </si>
  <si>
    <t>Малибу-1</t>
  </si>
  <si>
    <t>01 258 QKA</t>
  </si>
  <si>
    <t>Traverse</t>
  </si>
  <si>
    <t>01 748 DMA</t>
  </si>
  <si>
    <t>LADA 21214-007-50 4х4</t>
  </si>
  <si>
    <t>01 914 НHA</t>
  </si>
  <si>
    <t>Уаз -3163185 (Патриот)</t>
  </si>
  <si>
    <t>01 913 НHA</t>
  </si>
  <si>
    <t>Дамас</t>
  </si>
  <si>
    <t>01 597 WHA</t>
  </si>
  <si>
    <t>01 147 BJA</t>
  </si>
  <si>
    <t>01 148 BJA</t>
  </si>
  <si>
    <t>SKODA KODIAQ STYLE</t>
  </si>
  <si>
    <t>01 834 DMA</t>
  </si>
  <si>
    <t>01 788 RHA</t>
  </si>
  <si>
    <t>BYD SONG PLUS CHAMPION</t>
  </si>
  <si>
    <t>01 004 WDA</t>
  </si>
  <si>
    <t>01 010 THA</t>
  </si>
  <si>
    <t>01 424 GHA</t>
  </si>
  <si>
    <t>BYD CHAZOR CHAMPION</t>
  </si>
  <si>
    <t>01 767 GHA</t>
  </si>
  <si>
    <t>01/ 747 RGA</t>
  </si>
  <si>
    <t>ЛАДА 21310 00052 4х4</t>
  </si>
  <si>
    <t>40 559 NBA</t>
  </si>
  <si>
    <t xml:space="preserve">KIA SPORTAGE STATION </t>
  </si>
  <si>
    <t>40 076 ACA</t>
  </si>
  <si>
    <t>ЛАДА 4х4 21214 007 50</t>
  </si>
  <si>
    <t>40 106 SBA</t>
  </si>
  <si>
    <t>ЛАСЕТТИ</t>
  </si>
  <si>
    <t>40 582 SBA</t>
  </si>
  <si>
    <t>NEXIA</t>
  </si>
  <si>
    <t>LACETTI</t>
  </si>
  <si>
    <t>BYD Chazor DM-1(гибрид)</t>
  </si>
  <si>
    <t>TOYOTA LAND CRUISER</t>
  </si>
  <si>
    <t>соз</t>
  </si>
  <si>
    <t>722 889 800</t>
  </si>
  <si>
    <t>764 163 670</t>
  </si>
  <si>
    <t>BYD Chempion hybrid</t>
  </si>
  <si>
    <t>01 777 DAV</t>
  </si>
  <si>
    <t>EQUNOX-AT 3LT AWD</t>
  </si>
  <si>
    <t>391 331 347,83</t>
  </si>
  <si>
    <t>SHKODA KODIAQ</t>
  </si>
  <si>
    <t>315 722 250</t>
  </si>
  <si>
    <t>158 384 761,11</t>
  </si>
  <si>
    <t>49 145 677,90</t>
  </si>
  <si>
    <t>90 001 828,29</t>
  </si>
  <si>
    <t>90 178 997,25</t>
  </si>
  <si>
    <t>95 882 509,40</t>
  </si>
  <si>
    <t>MATIZ</t>
  </si>
  <si>
    <t>36 501 051,31</t>
  </si>
  <si>
    <t>UAZ - 315195</t>
  </si>
  <si>
    <t>203 006 110,15</t>
  </si>
  <si>
    <t>UAZ Patriot</t>
  </si>
  <si>
    <t>226 963 580,94</t>
  </si>
  <si>
    <t>220 869 601,61</t>
  </si>
  <si>
    <t>220 869 601,62</t>
  </si>
  <si>
    <t>LADA NIVA</t>
  </si>
  <si>
    <t>159 043 454,93</t>
  </si>
  <si>
    <t>159 043 454,94</t>
  </si>
  <si>
    <t xml:space="preserve">КИА/Спорт </t>
  </si>
  <si>
    <t>90 702 GВА</t>
  </si>
  <si>
    <t>90 525 СВА</t>
  </si>
  <si>
    <t>90 780 ОАА</t>
  </si>
  <si>
    <t>90 669 GAA</t>
  </si>
  <si>
    <t>Кобальт</t>
  </si>
  <si>
    <t>90 084 АВА</t>
  </si>
  <si>
    <t>Нексия 3</t>
  </si>
  <si>
    <t>90 733 ОАА</t>
  </si>
  <si>
    <t>Нексия - Д</t>
  </si>
  <si>
    <t>90 072 AВA</t>
  </si>
  <si>
    <t>90 627 ОАА</t>
  </si>
  <si>
    <t>Лада 4х4</t>
  </si>
  <si>
    <t>90 762 LBA</t>
  </si>
  <si>
    <t>Исузи D МАХ</t>
  </si>
  <si>
    <t>90 121 СВА</t>
  </si>
  <si>
    <t>енгил/пикап</t>
  </si>
  <si>
    <t>90 795 ААА</t>
  </si>
  <si>
    <t>90 705 СВА</t>
  </si>
  <si>
    <t>ISUZU D MAX IRBIS</t>
  </si>
  <si>
    <t>90 030 JВА</t>
  </si>
  <si>
    <t>енгил пикап</t>
  </si>
  <si>
    <t>HYUNDAY/SONATA</t>
  </si>
  <si>
    <t>90 201 WАА</t>
  </si>
  <si>
    <t>Нексия-3</t>
  </si>
  <si>
    <t>CAPTIVA-2</t>
  </si>
  <si>
    <t>90 066 MAA</t>
  </si>
  <si>
    <t>90 012 НВА</t>
  </si>
  <si>
    <t>ISUZU DMAX OKSUS</t>
  </si>
  <si>
    <t>95 195 МВА</t>
  </si>
  <si>
    <t xml:space="preserve">енгил пикап </t>
  </si>
  <si>
    <t>95 134 МВА</t>
  </si>
  <si>
    <t>LADA 232900</t>
  </si>
  <si>
    <t>95 162 МBA</t>
  </si>
  <si>
    <t>ISUZU D-MAX OKSUS</t>
  </si>
  <si>
    <t>95 175 МВА</t>
  </si>
  <si>
    <t>УАЗ-315195015</t>
  </si>
  <si>
    <t>95 945 МВА</t>
  </si>
  <si>
    <t>D-MAX OKSUS</t>
  </si>
  <si>
    <t>D-Max OKSUS</t>
  </si>
  <si>
    <t>95 078 MBA</t>
  </si>
  <si>
    <t>95 109 МВА</t>
  </si>
  <si>
    <t>ЛАДА-ПИКАП</t>
  </si>
  <si>
    <t>95 547 ОВА</t>
  </si>
  <si>
    <t xml:space="preserve"> енгил</t>
  </si>
  <si>
    <t>40 091 ВАА</t>
  </si>
  <si>
    <t>40 026 ОВА</t>
  </si>
  <si>
    <t>40  067 WBА</t>
  </si>
  <si>
    <t>40 066 VВА</t>
  </si>
  <si>
    <t>30 903 YBA</t>
  </si>
  <si>
    <t>30 461 WAА</t>
  </si>
  <si>
    <t>Kaptiva</t>
  </si>
  <si>
    <t>80221ZBA</t>
  </si>
  <si>
    <t>31,12,2019</t>
  </si>
  <si>
    <t>80171ZBA</t>
  </si>
  <si>
    <t>31,12,2020</t>
  </si>
  <si>
    <t>TOYOTA LAND CRUISER PRADO</t>
  </si>
  <si>
    <t>01 010 FNA</t>
  </si>
  <si>
    <t xml:space="preserve">2025 йил III-чорак учун "Ўзтрансгаз" АЖ тасарруфидаги ташкилотларнинг енгил  автомобиллари тўғрисидаги МАЪЛУМОТЛАР </t>
  </si>
  <si>
    <t>70 026AA</t>
  </si>
  <si>
    <t>70 646DBA</t>
  </si>
  <si>
    <t>70 659DBA</t>
  </si>
  <si>
    <t>70 946GBA</t>
  </si>
  <si>
    <t>70 603NBA</t>
  </si>
  <si>
    <t>01.703 PHA</t>
  </si>
  <si>
    <t>01.248 RMА</t>
  </si>
  <si>
    <t>01.662 ААА</t>
  </si>
  <si>
    <t>01.622 ААА</t>
  </si>
  <si>
    <t>01.505 ОВА</t>
  </si>
  <si>
    <t>01.795 VDA</t>
  </si>
  <si>
    <t>01.177 YFA</t>
  </si>
  <si>
    <t>01.971 TFА</t>
  </si>
  <si>
    <t>01.335 VFА</t>
  </si>
  <si>
    <t>01.145 NJA</t>
  </si>
  <si>
    <t>01.146 NJA</t>
  </si>
  <si>
    <t>01.082 ОЕА</t>
  </si>
  <si>
    <t>01.480NJA</t>
  </si>
  <si>
    <t>01.043 LJA</t>
  </si>
  <si>
    <t>01.026 LJA</t>
  </si>
  <si>
    <t>01.093 LJA</t>
  </si>
  <si>
    <t>01.165 LJA</t>
  </si>
  <si>
    <t>01.167 LJA</t>
  </si>
  <si>
    <t>soz</t>
  </si>
  <si>
    <t>Yengil</t>
  </si>
  <si>
    <t>KIA SPORTAGE STATION</t>
  </si>
  <si>
    <t xml:space="preserve">носоз </t>
  </si>
  <si>
    <t>90910WAA</t>
  </si>
  <si>
    <t>90910СВA</t>
  </si>
  <si>
    <t>90 621 LBA</t>
  </si>
  <si>
    <t>95  956 МВА</t>
  </si>
  <si>
    <t>95  096 МВА</t>
  </si>
  <si>
    <t>"Хўжаобод" ГЕОСИ.</t>
  </si>
  <si>
    <t>KOBALT</t>
  </si>
  <si>
    <t>60950 WBA</t>
  </si>
  <si>
    <t>Soz</t>
  </si>
  <si>
    <t xml:space="preserve">А ва МТБ департаменти бошлиғи                                                        О.Алимов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</si>
</sst>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"/>
    <numFmt numFmtId="165" formatCode="_-* #,##0.00\ _₽_-;\-* #,##0.00\ _₽_-;_-* &quot;-&quot;\ _₽_-;_-@_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1" fillId="0" borderId="0" applyBorder="0"/>
    <xf numFmtId="0" fontId="1" fillId="0" borderId="0" applyBorder="0"/>
    <xf numFmtId="43" fontId="11" fillId="0" borderId="0" applyFont="0" applyFill="0" applyBorder="0" applyAlignment="0" applyProtection="0"/>
    <xf numFmtId="0" fontId="13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0" fillId="2" borderId="0" xfId="0" applyNumberFormat="1" applyFill="1"/>
    <xf numFmtId="0" fontId="0" fillId="2" borderId="0" xfId="0" applyFill="1"/>
    <xf numFmtId="0" fontId="0" fillId="2" borderId="0" xfId="0" applyFill="1"/>
    <xf numFmtId="0" fontId="0" fillId="2" borderId="0" xfId="0" applyFill="1"/>
    <xf numFmtId="3" fontId="0" fillId="2" borderId="0" xfId="0" applyNumberFormat="1" applyFill="1"/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4" fillId="2" borderId="0" xfId="0" applyFont="1" applyFill="1"/>
    <xf numFmtId="0" fontId="4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14" fontId="15" fillId="0" borderId="7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4" fontId="15" fillId="0" borderId="2" xfId="0" applyNumberFormat="1" applyFont="1" applyFill="1" applyBorder="1" applyAlignment="1">
      <alignment horizontal="center" vertical="center"/>
    </xf>
    <xf numFmtId="3" fontId="16" fillId="0" borderId="2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top" wrapText="1"/>
    </xf>
    <xf numFmtId="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4" fontId="15" fillId="0" borderId="2" xfId="2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 wrapText="1"/>
    </xf>
    <xf numFmtId="3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3" fontId="4" fillId="0" borderId="2" xfId="2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2" xfId="4"/>
    <cellStyle name="Обычный 2 3" xfId="6"/>
    <cellStyle name="Обычный 3" xfId="3"/>
    <cellStyle name="Финансовый" xfId="2" builtinId="3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0"/>
  <sheetViews>
    <sheetView tabSelected="1" showWhiteSpace="0" view="pageBreakPreview" zoomScaleNormal="100" zoomScaleSheetLayoutView="100" zoomScalePageLayoutView="85" workbookViewId="0">
      <selection activeCell="G138" sqref="G138"/>
    </sheetView>
  </sheetViews>
  <sheetFormatPr defaultRowHeight="15" x14ac:dyDescent="0.25"/>
  <cols>
    <col min="1" max="1" width="4.28515625" style="2" customWidth="1"/>
    <col min="2" max="2" width="29.7109375" style="2" customWidth="1"/>
    <col min="3" max="3" width="13.5703125" style="2" customWidth="1"/>
    <col min="4" max="4" width="8.28515625" style="2" customWidth="1"/>
    <col min="5" max="5" width="9.28515625" style="2" customWidth="1"/>
    <col min="6" max="6" width="13.42578125" style="2" customWidth="1"/>
    <col min="7" max="7" width="11.85546875" style="2" customWidth="1"/>
    <col min="8" max="8" width="16.85546875" style="2" customWidth="1"/>
    <col min="9" max="9" width="17" style="2" customWidth="1"/>
    <col min="10" max="10" width="14.5703125" style="2" customWidth="1"/>
    <col min="11" max="11" width="11.7109375" style="3" customWidth="1"/>
    <col min="12" max="12" width="11.140625" style="3" customWidth="1"/>
    <col min="13" max="15" width="9.140625" style="2" customWidth="1"/>
    <col min="16" max="18" width="9.140625" style="2"/>
    <col min="19" max="19" width="10.28515625" style="2" bestFit="1" customWidth="1"/>
    <col min="20" max="16384" width="9.140625" style="2"/>
  </cols>
  <sheetData>
    <row r="1" spans="1:17" ht="1.5" customHeight="1" x14ac:dyDescent="0.25">
      <c r="A1" s="92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7" ht="38.25" customHeight="1" x14ac:dyDescent="0.25">
      <c r="J2" s="96" t="s">
        <v>31</v>
      </c>
      <c r="K2" s="96"/>
      <c r="L2" s="96"/>
      <c r="M2" s="3"/>
      <c r="N2" s="3"/>
      <c r="O2" s="3"/>
    </row>
    <row r="3" spans="1:17" ht="48" customHeight="1" x14ac:dyDescent="0.25">
      <c r="A3" s="91" t="s">
        <v>192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1"/>
      <c r="N3" s="1"/>
      <c r="O3" s="1"/>
    </row>
    <row r="4" spans="1:17" ht="47.25" customHeight="1" x14ac:dyDescent="0.25">
      <c r="A4" s="93" t="s">
        <v>0</v>
      </c>
      <c r="B4" s="93" t="s">
        <v>1</v>
      </c>
      <c r="C4" s="94" t="s">
        <v>2</v>
      </c>
      <c r="D4" s="93" t="s">
        <v>3</v>
      </c>
      <c r="E4" s="94" t="s">
        <v>11</v>
      </c>
      <c r="F4" s="94" t="s">
        <v>10</v>
      </c>
      <c r="G4" s="93" t="s">
        <v>4</v>
      </c>
      <c r="H4" s="93" t="s">
        <v>5</v>
      </c>
      <c r="I4" s="93" t="s">
        <v>6</v>
      </c>
      <c r="J4" s="93" t="s">
        <v>30</v>
      </c>
      <c r="K4" s="93" t="s">
        <v>7</v>
      </c>
      <c r="L4" s="93"/>
      <c r="Q4" s="22"/>
    </row>
    <row r="5" spans="1:17" ht="73.5" customHeight="1" x14ac:dyDescent="0.25">
      <c r="A5" s="93"/>
      <c r="B5" s="93"/>
      <c r="C5" s="95"/>
      <c r="D5" s="93"/>
      <c r="E5" s="95"/>
      <c r="F5" s="95"/>
      <c r="G5" s="93"/>
      <c r="H5" s="93"/>
      <c r="I5" s="93"/>
      <c r="J5" s="93"/>
      <c r="K5" s="8" t="s">
        <v>9</v>
      </c>
      <c r="L5" s="8" t="s">
        <v>8</v>
      </c>
    </row>
    <row r="6" spans="1:17" ht="24.95" customHeight="1" x14ac:dyDescent="0.25">
      <c r="A6" s="97" t="s">
        <v>12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</row>
    <row r="7" spans="1:17" ht="24.95" customHeight="1" x14ac:dyDescent="0.25">
      <c r="A7" s="23">
        <v>1</v>
      </c>
      <c r="B7" s="24" t="s">
        <v>33</v>
      </c>
      <c r="C7" s="25" t="s">
        <v>39</v>
      </c>
      <c r="D7" s="25">
        <v>2013</v>
      </c>
      <c r="E7" s="23" t="s">
        <v>219</v>
      </c>
      <c r="F7" s="23" t="s">
        <v>35</v>
      </c>
      <c r="G7" s="14">
        <v>41486</v>
      </c>
      <c r="H7" s="26">
        <v>58940202.189999998</v>
      </c>
      <c r="I7" s="26"/>
      <c r="J7" s="27">
        <v>0</v>
      </c>
      <c r="K7" s="27">
        <v>0</v>
      </c>
      <c r="L7" s="27">
        <v>514652</v>
      </c>
    </row>
    <row r="8" spans="1:17" ht="24.95" customHeight="1" x14ac:dyDescent="0.25">
      <c r="A8" s="23">
        <v>2</v>
      </c>
      <c r="B8" s="24" t="s">
        <v>33</v>
      </c>
      <c r="C8" s="25" t="s">
        <v>40</v>
      </c>
      <c r="D8" s="25">
        <v>2013</v>
      </c>
      <c r="E8" s="23" t="s">
        <v>34</v>
      </c>
      <c r="F8" s="23" t="s">
        <v>35</v>
      </c>
      <c r="G8" s="14">
        <v>41486</v>
      </c>
      <c r="H8" s="26">
        <v>58940202.189999998</v>
      </c>
      <c r="I8" s="26"/>
      <c r="J8" s="27">
        <v>0</v>
      </c>
      <c r="K8" s="27">
        <v>9680</v>
      </c>
      <c r="L8" s="27">
        <v>531515</v>
      </c>
    </row>
    <row r="9" spans="1:17" ht="24.95" customHeight="1" x14ac:dyDescent="0.25">
      <c r="A9" s="28">
        <v>3</v>
      </c>
      <c r="B9" s="24" t="s">
        <v>36</v>
      </c>
      <c r="C9" s="29" t="s">
        <v>41</v>
      </c>
      <c r="D9" s="25">
        <v>2019</v>
      </c>
      <c r="E9" s="23" t="s">
        <v>34</v>
      </c>
      <c r="F9" s="23" t="s">
        <v>35</v>
      </c>
      <c r="G9" s="14">
        <v>43830</v>
      </c>
      <c r="H9" s="26">
        <v>96975300</v>
      </c>
      <c r="I9" s="26"/>
      <c r="J9" s="27">
        <v>0</v>
      </c>
      <c r="K9" s="27">
        <v>12580</v>
      </c>
      <c r="L9" s="27">
        <v>266626</v>
      </c>
    </row>
    <row r="10" spans="1:17" ht="24.95" customHeight="1" x14ac:dyDescent="0.25">
      <c r="A10" s="23">
        <v>4</v>
      </c>
      <c r="B10" s="24" t="s">
        <v>36</v>
      </c>
      <c r="C10" s="29" t="s">
        <v>42</v>
      </c>
      <c r="D10" s="25">
        <v>2019</v>
      </c>
      <c r="E10" s="23" t="s">
        <v>34</v>
      </c>
      <c r="F10" s="23" t="s">
        <v>35</v>
      </c>
      <c r="G10" s="14">
        <v>43830</v>
      </c>
      <c r="H10" s="26">
        <v>96975300</v>
      </c>
      <c r="I10" s="30">
        <v>8937598.9399999995</v>
      </c>
      <c r="J10" s="27">
        <v>0</v>
      </c>
      <c r="K10" s="27">
        <v>13025</v>
      </c>
      <c r="L10" s="27">
        <v>292305</v>
      </c>
    </row>
    <row r="11" spans="1:17" ht="24.95" customHeight="1" x14ac:dyDescent="0.25">
      <c r="A11" s="23">
        <v>5</v>
      </c>
      <c r="B11" s="24" t="s">
        <v>37</v>
      </c>
      <c r="C11" s="25" t="s">
        <v>43</v>
      </c>
      <c r="D11" s="25">
        <v>2012</v>
      </c>
      <c r="E11" s="25" t="s">
        <v>34</v>
      </c>
      <c r="F11" s="23" t="s">
        <v>35</v>
      </c>
      <c r="G11" s="14">
        <v>41103</v>
      </c>
      <c r="H11" s="26">
        <v>224597908.38</v>
      </c>
      <c r="I11" s="26"/>
      <c r="J11" s="27">
        <v>0</v>
      </c>
      <c r="K11" s="27">
        <v>0</v>
      </c>
      <c r="L11" s="27">
        <v>494685</v>
      </c>
    </row>
    <row r="12" spans="1:17" ht="24.95" customHeight="1" x14ac:dyDescent="0.25">
      <c r="A12" s="23">
        <v>6</v>
      </c>
      <c r="B12" s="31" t="s">
        <v>38</v>
      </c>
      <c r="C12" s="32" t="s">
        <v>44</v>
      </c>
      <c r="D12" s="25">
        <v>2012</v>
      </c>
      <c r="E12" s="25" t="s">
        <v>34</v>
      </c>
      <c r="F12" s="23" t="s">
        <v>35</v>
      </c>
      <c r="G12" s="14">
        <v>45650</v>
      </c>
      <c r="H12" s="26">
        <v>84616095</v>
      </c>
      <c r="I12" s="32"/>
      <c r="J12" s="32"/>
      <c r="K12" s="32">
        <v>9555</v>
      </c>
      <c r="L12" s="32">
        <v>564822</v>
      </c>
    </row>
    <row r="13" spans="1:17" s="11" customFormat="1" ht="24.95" customHeight="1" x14ac:dyDescent="0.25">
      <c r="A13" s="86" t="s">
        <v>54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7" s="11" customFormat="1" ht="24.95" customHeight="1" x14ac:dyDescent="0.25">
      <c r="A14" s="15">
        <v>1</v>
      </c>
      <c r="B14" s="33" t="s">
        <v>185</v>
      </c>
      <c r="C14" s="33" t="s">
        <v>186</v>
      </c>
      <c r="D14" s="33">
        <v>2018</v>
      </c>
      <c r="E14" s="25" t="s">
        <v>34</v>
      </c>
      <c r="F14" s="23" t="s">
        <v>35</v>
      </c>
      <c r="G14" s="16" t="s">
        <v>187</v>
      </c>
      <c r="H14" s="16">
        <v>258492243.96000001</v>
      </c>
      <c r="I14" s="34">
        <v>857000</v>
      </c>
      <c r="J14" s="35">
        <v>2730000</v>
      </c>
      <c r="K14" s="35">
        <v>2035</v>
      </c>
      <c r="L14" s="35">
        <v>366626</v>
      </c>
    </row>
    <row r="15" spans="1:17" s="11" customFormat="1" ht="24.95" customHeight="1" x14ac:dyDescent="0.25">
      <c r="A15" s="15">
        <v>2</v>
      </c>
      <c r="B15" s="33" t="s">
        <v>55</v>
      </c>
      <c r="C15" s="33" t="s">
        <v>188</v>
      </c>
      <c r="D15" s="33">
        <v>2020</v>
      </c>
      <c r="E15" s="25" t="s">
        <v>34</v>
      </c>
      <c r="F15" s="23" t="s">
        <v>35</v>
      </c>
      <c r="G15" s="16" t="s">
        <v>189</v>
      </c>
      <c r="H15" s="16">
        <v>259492096.40000001</v>
      </c>
      <c r="I15" s="34">
        <v>3454000</v>
      </c>
      <c r="J15" s="35"/>
      <c r="K15" s="35">
        <v>6300</v>
      </c>
      <c r="L15" s="35">
        <v>316678</v>
      </c>
    </row>
    <row r="16" spans="1:17" ht="24.95" customHeight="1" x14ac:dyDescent="0.25">
      <c r="A16" s="85" t="s">
        <v>13</v>
      </c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</row>
    <row r="17" spans="1:12" ht="24.95" customHeight="1" x14ac:dyDescent="0.25">
      <c r="A17" s="15">
        <v>1</v>
      </c>
      <c r="B17" s="15" t="s">
        <v>45</v>
      </c>
      <c r="C17" s="16" t="s">
        <v>193</v>
      </c>
      <c r="D17" s="15">
        <v>2008</v>
      </c>
      <c r="E17" s="15" t="s">
        <v>34</v>
      </c>
      <c r="F17" s="15" t="s">
        <v>35</v>
      </c>
      <c r="G17" s="14">
        <v>43312</v>
      </c>
      <c r="H17" s="20">
        <v>205338391.05000001</v>
      </c>
      <c r="I17" s="34">
        <v>31685024</v>
      </c>
      <c r="J17" s="35">
        <v>0</v>
      </c>
      <c r="K17" s="35">
        <v>375971</v>
      </c>
      <c r="L17" s="16">
        <v>458475</v>
      </c>
    </row>
    <row r="18" spans="1:12" ht="24.95" customHeight="1" x14ac:dyDescent="0.25">
      <c r="A18" s="15">
        <v>2</v>
      </c>
      <c r="B18" s="15" t="s">
        <v>46</v>
      </c>
      <c r="C18" s="17" t="s">
        <v>194</v>
      </c>
      <c r="D18" s="15">
        <v>2019</v>
      </c>
      <c r="E18" s="15" t="s">
        <v>34</v>
      </c>
      <c r="F18" s="15" t="s">
        <v>35</v>
      </c>
      <c r="G18" s="14">
        <v>43738</v>
      </c>
      <c r="H18" s="20">
        <v>107798124.94</v>
      </c>
      <c r="I18" s="34">
        <v>2530000</v>
      </c>
      <c r="J18" s="35">
        <v>0</v>
      </c>
      <c r="K18" s="35">
        <v>202425</v>
      </c>
      <c r="L18" s="16">
        <v>221907</v>
      </c>
    </row>
    <row r="19" spans="1:12" ht="24.95" customHeight="1" x14ac:dyDescent="0.25">
      <c r="A19" s="36">
        <v>3</v>
      </c>
      <c r="B19" s="15" t="s">
        <v>47</v>
      </c>
      <c r="C19" s="17" t="s">
        <v>195</v>
      </c>
      <c r="D19" s="15">
        <v>2019</v>
      </c>
      <c r="E19" s="15" t="s">
        <v>34</v>
      </c>
      <c r="F19" s="15" t="s">
        <v>35</v>
      </c>
      <c r="G19" s="14">
        <v>43799</v>
      </c>
      <c r="H19" s="20">
        <v>122735217.43000001</v>
      </c>
      <c r="I19" s="34">
        <v>19875000</v>
      </c>
      <c r="J19" s="35">
        <v>0</v>
      </c>
      <c r="K19" s="35">
        <v>256653</v>
      </c>
      <c r="L19" s="16">
        <v>303509</v>
      </c>
    </row>
    <row r="20" spans="1:12" ht="24.95" customHeight="1" x14ac:dyDescent="0.25">
      <c r="A20" s="15">
        <v>4</v>
      </c>
      <c r="B20" s="15" t="s">
        <v>49</v>
      </c>
      <c r="C20" s="16" t="s">
        <v>196</v>
      </c>
      <c r="D20" s="15">
        <v>2018</v>
      </c>
      <c r="E20" s="15" t="s">
        <v>34</v>
      </c>
      <c r="F20" s="15" t="s">
        <v>35</v>
      </c>
      <c r="G20" s="14">
        <v>43465</v>
      </c>
      <c r="H20" s="20">
        <v>125881645.81999999</v>
      </c>
      <c r="I20" s="34">
        <v>6880000</v>
      </c>
      <c r="J20" s="35">
        <v>0</v>
      </c>
      <c r="K20" s="35">
        <v>540708</v>
      </c>
      <c r="L20" s="16">
        <v>591873</v>
      </c>
    </row>
    <row r="21" spans="1:12" ht="24.95" customHeight="1" x14ac:dyDescent="0.25">
      <c r="A21" s="15">
        <v>5</v>
      </c>
      <c r="B21" s="15" t="s">
        <v>33</v>
      </c>
      <c r="C21" s="17" t="s">
        <v>197</v>
      </c>
      <c r="D21" s="15">
        <v>2021</v>
      </c>
      <c r="E21" s="15" t="s">
        <v>34</v>
      </c>
      <c r="F21" s="15" t="s">
        <v>35</v>
      </c>
      <c r="G21" s="14">
        <v>44377</v>
      </c>
      <c r="H21" s="20">
        <v>72970456.609999999</v>
      </c>
      <c r="I21" s="34">
        <v>0</v>
      </c>
      <c r="J21" s="35">
        <v>0</v>
      </c>
      <c r="K21" s="35">
        <v>210515</v>
      </c>
      <c r="L21" s="16">
        <v>247731</v>
      </c>
    </row>
    <row r="22" spans="1:12" ht="24.75" customHeight="1" x14ac:dyDescent="0.25">
      <c r="A22" s="85" t="s">
        <v>14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</row>
    <row r="23" spans="1:12" ht="24.75" customHeight="1" x14ac:dyDescent="0.25">
      <c r="A23" s="16">
        <v>1</v>
      </c>
      <c r="B23" s="24" t="s">
        <v>50</v>
      </c>
      <c r="C23" s="25" t="s">
        <v>88</v>
      </c>
      <c r="D23" s="25">
        <v>2021</v>
      </c>
      <c r="E23" s="23" t="s">
        <v>216</v>
      </c>
      <c r="F23" s="23" t="s">
        <v>217</v>
      </c>
      <c r="G23" s="14">
        <v>45777</v>
      </c>
      <c r="H23" s="26">
        <v>359453108.69999999</v>
      </c>
      <c r="I23" s="26">
        <v>0</v>
      </c>
      <c r="J23" s="27">
        <v>0</v>
      </c>
      <c r="K23" s="27">
        <v>18801</v>
      </c>
      <c r="L23" s="27">
        <v>230673</v>
      </c>
    </row>
    <row r="24" spans="1:12" ht="24.95" customHeight="1" x14ac:dyDescent="0.25">
      <c r="A24" s="16">
        <v>2</v>
      </c>
      <c r="B24" s="24" t="s">
        <v>218</v>
      </c>
      <c r="C24" s="25" t="s">
        <v>183</v>
      </c>
      <c r="D24" s="25">
        <v>2010</v>
      </c>
      <c r="E24" s="23" t="s">
        <v>216</v>
      </c>
      <c r="F24" s="23" t="s">
        <v>217</v>
      </c>
      <c r="G24" s="14">
        <v>45649</v>
      </c>
      <c r="H24" s="26">
        <v>210166891.05000001</v>
      </c>
      <c r="I24" s="26">
        <v>0</v>
      </c>
      <c r="J24" s="27">
        <v>5245000</v>
      </c>
      <c r="K24" s="27">
        <v>9479</v>
      </c>
      <c r="L24" s="27">
        <v>282402</v>
      </c>
    </row>
    <row r="25" spans="1:12" s="10" customFormat="1" ht="24.95" customHeight="1" x14ac:dyDescent="0.25">
      <c r="A25" s="16">
        <v>3</v>
      </c>
      <c r="B25" s="24" t="s">
        <v>52</v>
      </c>
      <c r="C25" s="29" t="s">
        <v>53</v>
      </c>
      <c r="D25" s="25">
        <v>2012</v>
      </c>
      <c r="E25" s="23" t="s">
        <v>216</v>
      </c>
      <c r="F25" s="23" t="s">
        <v>217</v>
      </c>
      <c r="G25" s="14">
        <v>45649</v>
      </c>
      <c r="H25" s="26">
        <v>286970947.14999998</v>
      </c>
      <c r="I25" s="26">
        <v>0</v>
      </c>
      <c r="J25" s="27">
        <v>0</v>
      </c>
      <c r="K25" s="27">
        <v>2610</v>
      </c>
      <c r="L25" s="27">
        <v>471403</v>
      </c>
    </row>
    <row r="26" spans="1:12" s="10" customFormat="1" ht="24.95" customHeight="1" x14ac:dyDescent="0.25">
      <c r="A26" s="16">
        <v>4</v>
      </c>
      <c r="B26" s="24" t="s">
        <v>49</v>
      </c>
      <c r="C26" s="25" t="s">
        <v>184</v>
      </c>
      <c r="D26" s="25">
        <v>2014</v>
      </c>
      <c r="E26" s="23" t="s">
        <v>216</v>
      </c>
      <c r="F26" s="23" t="s">
        <v>217</v>
      </c>
      <c r="G26" s="14">
        <v>41682</v>
      </c>
      <c r="H26" s="26">
        <v>149983616.50999999</v>
      </c>
      <c r="I26" s="26">
        <v>0</v>
      </c>
      <c r="J26" s="27">
        <v>0</v>
      </c>
      <c r="K26" s="27">
        <v>22481</v>
      </c>
      <c r="L26" s="27">
        <v>826815</v>
      </c>
    </row>
    <row r="27" spans="1:12" ht="24.95" customHeight="1" x14ac:dyDescent="0.25">
      <c r="A27" s="86" t="s">
        <v>15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8"/>
    </row>
    <row r="28" spans="1:12" ht="45" customHeight="1" x14ac:dyDescent="0.25">
      <c r="A28" s="37">
        <v>1</v>
      </c>
      <c r="B28" s="38" t="s">
        <v>190</v>
      </c>
      <c r="C28" s="39" t="s">
        <v>191</v>
      </c>
      <c r="D28" s="37">
        <v>2024</v>
      </c>
      <c r="E28" s="37" t="s">
        <v>58</v>
      </c>
      <c r="F28" s="37" t="s">
        <v>59</v>
      </c>
      <c r="G28" s="40">
        <v>45713</v>
      </c>
      <c r="H28" s="41">
        <v>1039000000</v>
      </c>
      <c r="I28" s="42">
        <f>9058000+3724000+6496000+3496640+3724000</f>
        <v>26498640</v>
      </c>
      <c r="J28" s="43"/>
      <c r="K28" s="43">
        <v>34732</v>
      </c>
      <c r="L28" s="43">
        <v>34732</v>
      </c>
    </row>
    <row r="29" spans="1:12" ht="32.25" customHeight="1" x14ac:dyDescent="0.25">
      <c r="A29" s="37">
        <v>2</v>
      </c>
      <c r="B29" s="44" t="s">
        <v>56</v>
      </c>
      <c r="C29" s="45" t="s">
        <v>57</v>
      </c>
      <c r="D29" s="45">
        <v>2011</v>
      </c>
      <c r="E29" s="37" t="s">
        <v>58</v>
      </c>
      <c r="F29" s="37" t="s">
        <v>59</v>
      </c>
      <c r="G29" s="40">
        <v>43312</v>
      </c>
      <c r="H29" s="41">
        <v>206073278.59</v>
      </c>
      <c r="I29" s="42">
        <f>25804000+5396000</f>
        <v>31200000</v>
      </c>
      <c r="J29" s="43"/>
      <c r="K29" s="43">
        <f>9683+9155</f>
        <v>18838</v>
      </c>
      <c r="L29" s="43">
        <v>234410</v>
      </c>
    </row>
    <row r="30" spans="1:12" ht="37.5" customHeight="1" x14ac:dyDescent="0.25">
      <c r="A30" s="37">
        <v>3</v>
      </c>
      <c r="B30" s="44" t="s">
        <v>56</v>
      </c>
      <c r="C30" s="45" t="s">
        <v>60</v>
      </c>
      <c r="D30" s="45">
        <v>2011</v>
      </c>
      <c r="E30" s="37" t="s">
        <v>58</v>
      </c>
      <c r="F30" s="37" t="s">
        <v>59</v>
      </c>
      <c r="G30" s="40">
        <v>43312</v>
      </c>
      <c r="H30" s="41">
        <v>206073278.59</v>
      </c>
      <c r="I30" s="42">
        <f>5064000+5548000+22814400</f>
        <v>33426400</v>
      </c>
      <c r="J30" s="43"/>
      <c r="K30" s="43">
        <f>10919+6607</f>
        <v>17526</v>
      </c>
      <c r="L30" s="43">
        <v>247919</v>
      </c>
    </row>
    <row r="31" spans="1:12" ht="40.5" customHeight="1" x14ac:dyDescent="0.25">
      <c r="A31" s="37">
        <v>4</v>
      </c>
      <c r="B31" s="46" t="s">
        <v>61</v>
      </c>
      <c r="C31" s="39" t="s">
        <v>62</v>
      </c>
      <c r="D31" s="45">
        <v>2020</v>
      </c>
      <c r="E31" s="37" t="s">
        <v>58</v>
      </c>
      <c r="F31" s="37" t="s">
        <v>59</v>
      </c>
      <c r="G31" s="40">
        <v>43844</v>
      </c>
      <c r="H31" s="41">
        <v>125619732.34999999</v>
      </c>
      <c r="I31" s="47">
        <f>16579362.24+3040000</f>
        <v>19619362.240000002</v>
      </c>
      <c r="J31" s="43"/>
      <c r="K31" s="43">
        <f>19658+15311</f>
        <v>34969</v>
      </c>
      <c r="L31" s="43">
        <v>137429</v>
      </c>
    </row>
    <row r="32" spans="1:12" ht="39" customHeight="1" x14ac:dyDescent="0.25">
      <c r="A32" s="37">
        <v>5</v>
      </c>
      <c r="B32" s="46" t="s">
        <v>61</v>
      </c>
      <c r="C32" s="45" t="s">
        <v>63</v>
      </c>
      <c r="D32" s="45">
        <v>2020</v>
      </c>
      <c r="E32" s="37" t="s">
        <v>58</v>
      </c>
      <c r="F32" s="37" t="s">
        <v>59</v>
      </c>
      <c r="G32" s="40">
        <v>44104</v>
      </c>
      <c r="H32" s="41">
        <v>125842611.44</v>
      </c>
      <c r="I32" s="43">
        <f>8128750+17184600</f>
        <v>25313350</v>
      </c>
      <c r="J32" s="43"/>
      <c r="K32" s="43">
        <f>4775+7139</f>
        <v>11914</v>
      </c>
      <c r="L32" s="43">
        <v>119433</v>
      </c>
    </row>
    <row r="33" spans="1:12" ht="35.25" customHeight="1" x14ac:dyDescent="0.25">
      <c r="A33" s="37">
        <v>6</v>
      </c>
      <c r="B33" s="46" t="s">
        <v>61</v>
      </c>
      <c r="C33" s="45" t="s">
        <v>64</v>
      </c>
      <c r="D33" s="45">
        <v>2021</v>
      </c>
      <c r="E33" s="37" t="s">
        <v>58</v>
      </c>
      <c r="F33" s="37" t="s">
        <v>59</v>
      </c>
      <c r="G33" s="40">
        <v>43844</v>
      </c>
      <c r="H33" s="41">
        <v>66384533.600000001</v>
      </c>
      <c r="I33" s="42">
        <f>16407000+267600</f>
        <v>16674600</v>
      </c>
      <c r="J33" s="43"/>
      <c r="K33" s="43">
        <f>6303+9999</f>
        <v>16302</v>
      </c>
      <c r="L33" s="43">
        <v>201323</v>
      </c>
    </row>
    <row r="34" spans="1:12" ht="35.25" customHeight="1" x14ac:dyDescent="0.25">
      <c r="A34" s="37">
        <v>7</v>
      </c>
      <c r="B34" s="46" t="s">
        <v>61</v>
      </c>
      <c r="C34" s="48" t="s">
        <v>65</v>
      </c>
      <c r="D34" s="45">
        <v>2022</v>
      </c>
      <c r="E34" s="37" t="s">
        <v>58</v>
      </c>
      <c r="F34" s="37" t="s">
        <v>59</v>
      </c>
      <c r="G34" s="40">
        <v>44652</v>
      </c>
      <c r="H34" s="41">
        <v>120135652.18000001</v>
      </c>
      <c r="I34" s="42">
        <f>46681600+445400+267600</f>
        <v>47394600</v>
      </c>
      <c r="J34" s="43"/>
      <c r="K34" s="43">
        <f>4506+2469</f>
        <v>6975</v>
      </c>
      <c r="L34" s="43">
        <v>131135</v>
      </c>
    </row>
    <row r="35" spans="1:12" ht="45" customHeight="1" x14ac:dyDescent="0.25">
      <c r="A35" s="37">
        <v>8</v>
      </c>
      <c r="B35" s="46" t="s">
        <v>61</v>
      </c>
      <c r="C35" s="48" t="s">
        <v>66</v>
      </c>
      <c r="D35" s="45">
        <v>2023</v>
      </c>
      <c r="E35" s="37" t="s">
        <v>58</v>
      </c>
      <c r="F35" s="37" t="s">
        <v>59</v>
      </c>
      <c r="G35" s="40">
        <v>45879</v>
      </c>
      <c r="H35" s="41">
        <v>181300000</v>
      </c>
      <c r="I35" s="41">
        <v>0</v>
      </c>
      <c r="J35" s="43"/>
      <c r="K35" s="43">
        <v>0</v>
      </c>
      <c r="L35" s="43">
        <v>0</v>
      </c>
    </row>
    <row r="36" spans="1:12" ht="25.5" customHeight="1" x14ac:dyDescent="0.25">
      <c r="A36" s="37">
        <v>9</v>
      </c>
      <c r="B36" s="44" t="s">
        <v>49</v>
      </c>
      <c r="C36" s="37" t="s">
        <v>67</v>
      </c>
      <c r="D36" s="45">
        <v>2020</v>
      </c>
      <c r="E36" s="37" t="s">
        <v>58</v>
      </c>
      <c r="F36" s="37" t="s">
        <v>59</v>
      </c>
      <c r="G36" s="40">
        <v>44135</v>
      </c>
      <c r="H36" s="41">
        <v>76154285.840000004</v>
      </c>
      <c r="I36" s="42">
        <v>2760000</v>
      </c>
      <c r="J36" s="43"/>
      <c r="K36" s="43">
        <f>9735+9053</f>
        <v>18788</v>
      </c>
      <c r="L36" s="43">
        <v>374707</v>
      </c>
    </row>
    <row r="37" spans="1:12" ht="24.95" customHeight="1" x14ac:dyDescent="0.25">
      <c r="A37" s="37">
        <v>10</v>
      </c>
      <c r="B37" s="49" t="s">
        <v>68</v>
      </c>
      <c r="C37" s="37" t="s">
        <v>69</v>
      </c>
      <c r="D37" s="50">
        <v>2020</v>
      </c>
      <c r="E37" s="37" t="s">
        <v>58</v>
      </c>
      <c r="F37" s="37" t="s">
        <v>59</v>
      </c>
      <c r="G37" s="40">
        <v>44104</v>
      </c>
      <c r="H37" s="41">
        <v>97921689.530000001</v>
      </c>
      <c r="I37" s="42">
        <f>4866232+10964800</f>
        <v>15831032</v>
      </c>
      <c r="J37" s="43"/>
      <c r="K37" s="43">
        <f>8463+7906</f>
        <v>16369</v>
      </c>
      <c r="L37" s="43">
        <v>186010</v>
      </c>
    </row>
    <row r="38" spans="1:12" ht="24.95" customHeight="1" x14ac:dyDescent="0.25">
      <c r="A38" s="37">
        <v>11</v>
      </c>
      <c r="B38" s="49" t="s">
        <v>68</v>
      </c>
      <c r="C38" s="37" t="s">
        <v>70</v>
      </c>
      <c r="D38" s="50">
        <v>2020</v>
      </c>
      <c r="E38" s="37" t="s">
        <v>58</v>
      </c>
      <c r="F38" s="37" t="s">
        <v>59</v>
      </c>
      <c r="G38" s="40">
        <v>44104</v>
      </c>
      <c r="H38" s="41">
        <v>97921689.530000001</v>
      </c>
      <c r="I38" s="43">
        <f>9466688+156610.72+156610.72</f>
        <v>9779909.4400000013</v>
      </c>
      <c r="J38" s="43"/>
      <c r="K38" s="43">
        <f>6090+11331</f>
        <v>17421</v>
      </c>
      <c r="L38" s="43">
        <v>214742</v>
      </c>
    </row>
    <row r="39" spans="1:12" ht="36" customHeight="1" x14ac:dyDescent="0.25">
      <c r="A39" s="37">
        <v>12</v>
      </c>
      <c r="B39" s="51" t="s">
        <v>71</v>
      </c>
      <c r="C39" s="52" t="s">
        <v>72</v>
      </c>
      <c r="D39" s="50">
        <v>2020</v>
      </c>
      <c r="E39" s="37" t="s">
        <v>58</v>
      </c>
      <c r="F39" s="37" t="s">
        <v>59</v>
      </c>
      <c r="G39" s="40">
        <v>44104</v>
      </c>
      <c r="H39" s="41">
        <v>285824556.75</v>
      </c>
      <c r="I39" s="42">
        <v>11112550</v>
      </c>
      <c r="J39" s="43"/>
      <c r="K39" s="43">
        <f>9503+5710</f>
        <v>15213</v>
      </c>
      <c r="L39" s="43">
        <v>249961</v>
      </c>
    </row>
    <row r="40" spans="1:12" ht="24.95" customHeight="1" x14ac:dyDescent="0.25">
      <c r="A40" s="37">
        <v>13</v>
      </c>
      <c r="B40" s="51" t="s">
        <v>71</v>
      </c>
      <c r="C40" s="52" t="s">
        <v>73</v>
      </c>
      <c r="D40" s="50">
        <v>2021</v>
      </c>
      <c r="E40" s="37" t="s">
        <v>58</v>
      </c>
      <c r="F40" s="37" t="s">
        <v>59</v>
      </c>
      <c r="G40" s="40">
        <v>44316</v>
      </c>
      <c r="H40" s="41">
        <v>296139619.95999998</v>
      </c>
      <c r="I40" s="42">
        <v>37610200</v>
      </c>
      <c r="J40" s="43"/>
      <c r="K40" s="43">
        <f>11780+9422</f>
        <v>21202</v>
      </c>
      <c r="L40" s="43">
        <v>203166</v>
      </c>
    </row>
    <row r="41" spans="1:12" ht="24.95" customHeight="1" x14ac:dyDescent="0.25">
      <c r="A41" s="37">
        <v>14</v>
      </c>
      <c r="B41" s="51" t="s">
        <v>71</v>
      </c>
      <c r="C41" s="39" t="s">
        <v>74</v>
      </c>
      <c r="D41" s="37">
        <v>2025</v>
      </c>
      <c r="E41" s="37" t="s">
        <v>58</v>
      </c>
      <c r="F41" s="37" t="s">
        <v>59</v>
      </c>
      <c r="G41" s="40">
        <v>45820</v>
      </c>
      <c r="H41" s="41">
        <v>419000960</v>
      </c>
      <c r="I41" s="42">
        <v>334500</v>
      </c>
      <c r="J41" s="43"/>
      <c r="K41" s="43">
        <f>1362+9122</f>
        <v>10484</v>
      </c>
      <c r="L41" s="43">
        <v>10484</v>
      </c>
    </row>
    <row r="42" spans="1:12" ht="24.95" customHeight="1" x14ac:dyDescent="0.25">
      <c r="A42" s="37">
        <v>15</v>
      </c>
      <c r="B42" s="51" t="s">
        <v>75</v>
      </c>
      <c r="C42" s="37" t="s">
        <v>76</v>
      </c>
      <c r="D42" s="37">
        <v>2013</v>
      </c>
      <c r="E42" s="37" t="s">
        <v>34</v>
      </c>
      <c r="F42" s="37" t="s">
        <v>59</v>
      </c>
      <c r="G42" s="40">
        <v>45086</v>
      </c>
      <c r="H42" s="47">
        <v>247436519.36000001</v>
      </c>
      <c r="I42" s="41">
        <v>0</v>
      </c>
      <c r="J42" s="43"/>
      <c r="K42" s="43">
        <v>3061</v>
      </c>
      <c r="L42" s="43">
        <v>392216</v>
      </c>
    </row>
    <row r="43" spans="1:12" ht="24.95" customHeight="1" x14ac:dyDescent="0.25">
      <c r="A43" s="37">
        <v>16</v>
      </c>
      <c r="B43" s="51" t="s">
        <v>77</v>
      </c>
      <c r="C43" s="52" t="s">
        <v>78</v>
      </c>
      <c r="D43" s="50">
        <v>2021</v>
      </c>
      <c r="E43" s="37" t="s">
        <v>58</v>
      </c>
      <c r="F43" s="37" t="s">
        <v>59</v>
      </c>
      <c r="G43" s="40">
        <v>45291</v>
      </c>
      <c r="H43" s="41">
        <v>607354570</v>
      </c>
      <c r="I43" s="42">
        <f>31059750+11504304+15554800+28686000+367950</f>
        <v>87172804</v>
      </c>
      <c r="J43" s="43"/>
      <c r="K43" s="43">
        <f>7866+7087</f>
        <v>14953</v>
      </c>
      <c r="L43" s="43">
        <v>107824</v>
      </c>
    </row>
    <row r="44" spans="1:12" ht="24.95" customHeight="1" x14ac:dyDescent="0.25">
      <c r="A44" s="37">
        <v>17</v>
      </c>
      <c r="B44" s="38" t="s">
        <v>79</v>
      </c>
      <c r="C44" s="52" t="s">
        <v>80</v>
      </c>
      <c r="D44" s="50">
        <v>2020</v>
      </c>
      <c r="E44" s="37" t="s">
        <v>58</v>
      </c>
      <c r="F44" s="37" t="s">
        <v>59</v>
      </c>
      <c r="G44" s="40">
        <v>44104</v>
      </c>
      <c r="H44" s="41">
        <v>142700899.96000001</v>
      </c>
      <c r="I44" s="43">
        <v>12706000</v>
      </c>
      <c r="J44" s="39"/>
      <c r="K44" s="43">
        <f>12349+12021</f>
        <v>24370</v>
      </c>
      <c r="L44" s="43">
        <v>166309</v>
      </c>
    </row>
    <row r="45" spans="1:12" ht="24.95" customHeight="1" x14ac:dyDescent="0.25">
      <c r="A45" s="37">
        <v>18</v>
      </c>
      <c r="B45" s="53" t="s">
        <v>81</v>
      </c>
      <c r="C45" s="52" t="s">
        <v>82</v>
      </c>
      <c r="D45" s="50">
        <v>2020</v>
      </c>
      <c r="E45" s="37" t="s">
        <v>58</v>
      </c>
      <c r="F45" s="37" t="s">
        <v>59</v>
      </c>
      <c r="G45" s="40">
        <v>44104</v>
      </c>
      <c r="H45" s="41">
        <v>122229460.87</v>
      </c>
      <c r="I45" s="47">
        <f>234916.08+234916.08+234916.08</f>
        <v>704748.24</v>
      </c>
      <c r="J45" s="39"/>
      <c r="K45" s="43">
        <f>12831+11130</f>
        <v>23961</v>
      </c>
      <c r="L45" s="43">
        <v>160262</v>
      </c>
    </row>
    <row r="46" spans="1:12" ht="24.95" customHeight="1" x14ac:dyDescent="0.25">
      <c r="A46" s="37">
        <v>19</v>
      </c>
      <c r="B46" s="44" t="s">
        <v>83</v>
      </c>
      <c r="C46" s="45" t="s">
        <v>84</v>
      </c>
      <c r="D46" s="54">
        <v>2021</v>
      </c>
      <c r="E46" s="37" t="s">
        <v>58</v>
      </c>
      <c r="F46" s="37" t="s">
        <v>59</v>
      </c>
      <c r="G46" s="40">
        <v>44316</v>
      </c>
      <c r="H46" s="41">
        <v>68686260.959999993</v>
      </c>
      <c r="I46" s="47">
        <f>117458.04+117458.04+117458.04</f>
        <v>352374.12</v>
      </c>
      <c r="J46" s="39"/>
      <c r="K46" s="43">
        <f>9597+9771</f>
        <v>19368</v>
      </c>
      <c r="L46" s="43">
        <v>182565</v>
      </c>
    </row>
    <row r="47" spans="1:12" ht="24.95" customHeight="1" x14ac:dyDescent="0.25">
      <c r="A47" s="37">
        <v>20</v>
      </c>
      <c r="B47" s="44" t="s">
        <v>83</v>
      </c>
      <c r="C47" s="45" t="s">
        <v>85</v>
      </c>
      <c r="D47" s="54">
        <v>2021</v>
      </c>
      <c r="E47" s="37" t="s">
        <v>58</v>
      </c>
      <c r="F47" s="37" t="s">
        <v>59</v>
      </c>
      <c r="G47" s="40">
        <v>44408</v>
      </c>
      <c r="H47" s="41">
        <v>68686260.870000005</v>
      </c>
      <c r="I47" s="47">
        <f>117458.04+375000</f>
        <v>492458.04</v>
      </c>
      <c r="J47" s="39"/>
      <c r="K47" s="43">
        <f>9084+9978</f>
        <v>19062</v>
      </c>
      <c r="L47" s="43">
        <v>170970</v>
      </c>
    </row>
    <row r="48" spans="1:12" ht="30.75" customHeight="1" x14ac:dyDescent="0.25">
      <c r="A48" s="37">
        <v>21</v>
      </c>
      <c r="B48" s="44" t="s">
        <v>83</v>
      </c>
      <c r="C48" s="45" t="s">
        <v>86</v>
      </c>
      <c r="D48" s="45">
        <v>2021</v>
      </c>
      <c r="E48" s="37" t="s">
        <v>58</v>
      </c>
      <c r="F48" s="37" t="s">
        <v>59</v>
      </c>
      <c r="G48" s="40">
        <v>44408</v>
      </c>
      <c r="H48" s="41">
        <v>68686260.870000005</v>
      </c>
      <c r="I48" s="47">
        <f>117458.04+1553571.44+8410000</f>
        <v>10081029.48</v>
      </c>
      <c r="J48" s="39"/>
      <c r="K48" s="43">
        <f>18116+13742</f>
        <v>31858</v>
      </c>
      <c r="L48" s="43">
        <v>254019</v>
      </c>
    </row>
    <row r="49" spans="1:16" ht="30.75" customHeight="1" x14ac:dyDescent="0.25">
      <c r="A49" s="37">
        <v>23</v>
      </c>
      <c r="B49" s="55" t="s">
        <v>87</v>
      </c>
      <c r="C49" s="52" t="s">
        <v>89</v>
      </c>
      <c r="D49" s="45">
        <v>2021</v>
      </c>
      <c r="E49" s="37" t="s">
        <v>58</v>
      </c>
      <c r="F49" s="37" t="s">
        <v>59</v>
      </c>
      <c r="G49" s="40">
        <v>44316</v>
      </c>
      <c r="H49" s="41">
        <v>359796108.69999999</v>
      </c>
      <c r="I49" s="41">
        <f>535714.29+535714.29</f>
        <v>1071428.58</v>
      </c>
      <c r="J49" s="39"/>
      <c r="K49" s="43">
        <f>12292+12120</f>
        <v>24412</v>
      </c>
      <c r="L49" s="43">
        <v>194567</v>
      </c>
    </row>
    <row r="50" spans="1:16" ht="30.75" customHeight="1" x14ac:dyDescent="0.25">
      <c r="A50" s="37">
        <v>24</v>
      </c>
      <c r="B50" s="53" t="s">
        <v>90</v>
      </c>
      <c r="C50" s="39" t="s">
        <v>91</v>
      </c>
      <c r="D50" s="37">
        <v>2024</v>
      </c>
      <c r="E50" s="37" t="s">
        <v>58</v>
      </c>
      <c r="F50" s="37" t="s">
        <v>59</v>
      </c>
      <c r="G50" s="40">
        <v>45512</v>
      </c>
      <c r="H50" s="41">
        <v>405000000</v>
      </c>
      <c r="I50" s="41">
        <v>9323477.5999999996</v>
      </c>
      <c r="J50" s="39"/>
      <c r="K50" s="43">
        <f>8304+7133</f>
        <v>15437</v>
      </c>
      <c r="L50" s="43">
        <v>31773</v>
      </c>
    </row>
    <row r="51" spans="1:16" ht="30.75" customHeight="1" x14ac:dyDescent="0.25">
      <c r="A51" s="37">
        <v>25</v>
      </c>
      <c r="B51" s="38" t="s">
        <v>90</v>
      </c>
      <c r="C51" s="39" t="s">
        <v>92</v>
      </c>
      <c r="D51" s="37">
        <v>2024</v>
      </c>
      <c r="E51" s="37" t="s">
        <v>58</v>
      </c>
      <c r="F51" s="37" t="s">
        <v>59</v>
      </c>
      <c r="G51" s="40">
        <v>45512</v>
      </c>
      <c r="H51" s="41">
        <v>405000000</v>
      </c>
      <c r="I51" s="41">
        <v>7643697.5999999996</v>
      </c>
      <c r="J51" s="39"/>
      <c r="K51" s="43">
        <f>8923+9285</f>
        <v>18208</v>
      </c>
      <c r="L51" s="43">
        <v>31942</v>
      </c>
    </row>
    <row r="52" spans="1:16" s="21" customFormat="1" ht="30.75" customHeight="1" x14ac:dyDescent="0.25">
      <c r="A52" s="37">
        <v>26</v>
      </c>
      <c r="B52" s="53" t="s">
        <v>90</v>
      </c>
      <c r="C52" s="39" t="s">
        <v>93</v>
      </c>
      <c r="D52" s="37">
        <v>2024</v>
      </c>
      <c r="E52" s="37" t="s">
        <v>58</v>
      </c>
      <c r="F52" s="37" t="s">
        <v>59</v>
      </c>
      <c r="G52" s="40">
        <v>45512</v>
      </c>
      <c r="H52" s="41">
        <v>405000000</v>
      </c>
      <c r="I52" s="41">
        <v>4084617.6</v>
      </c>
      <c r="J52" s="39"/>
      <c r="K52" s="43">
        <f>10833+11740</f>
        <v>22573</v>
      </c>
      <c r="L52" s="43">
        <v>49710</v>
      </c>
    </row>
    <row r="53" spans="1:16" s="21" customFormat="1" ht="30.75" customHeight="1" x14ac:dyDescent="0.25">
      <c r="A53" s="37">
        <v>27</v>
      </c>
      <c r="B53" s="53" t="s">
        <v>94</v>
      </c>
      <c r="C53" s="39" t="s">
        <v>95</v>
      </c>
      <c r="D53" s="37">
        <v>2024</v>
      </c>
      <c r="E53" s="37" t="s">
        <v>58</v>
      </c>
      <c r="F53" s="37" t="s">
        <v>59</v>
      </c>
      <c r="G53" s="40">
        <v>45502</v>
      </c>
      <c r="H53" s="41">
        <v>315200000</v>
      </c>
      <c r="I53" s="41">
        <v>6745125.5999999996</v>
      </c>
      <c r="J53" s="39"/>
      <c r="K53" s="43">
        <f>9295+9246</f>
        <v>18541</v>
      </c>
      <c r="L53" s="43">
        <v>30433</v>
      </c>
    </row>
    <row r="54" spans="1:16" s="12" customFormat="1" ht="30.75" customHeight="1" x14ac:dyDescent="0.25">
      <c r="A54" s="37">
        <v>28</v>
      </c>
      <c r="B54" s="53" t="s">
        <v>94</v>
      </c>
      <c r="C54" s="39" t="s">
        <v>96</v>
      </c>
      <c r="D54" s="37">
        <v>2024</v>
      </c>
      <c r="E54" s="37" t="s">
        <v>58</v>
      </c>
      <c r="F54" s="37" t="s">
        <v>59</v>
      </c>
      <c r="G54" s="40">
        <v>45502</v>
      </c>
      <c r="H54" s="41">
        <v>315200000</v>
      </c>
      <c r="I54" s="42">
        <v>11245522</v>
      </c>
      <c r="J54" s="39"/>
      <c r="K54" s="43">
        <f>11585+12269</f>
        <v>23854</v>
      </c>
      <c r="L54" s="43">
        <v>48958</v>
      </c>
    </row>
    <row r="55" spans="1:16" ht="24.95" customHeight="1" x14ac:dyDescent="0.25">
      <c r="A55" s="89" t="s">
        <v>16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</row>
    <row r="56" spans="1:16" ht="24.95" customHeight="1" x14ac:dyDescent="0.25">
      <c r="A56" s="15">
        <v>1</v>
      </c>
      <c r="B56" s="19" t="s">
        <v>97</v>
      </c>
      <c r="C56" s="16" t="s">
        <v>98</v>
      </c>
      <c r="D56" s="15">
        <v>2019</v>
      </c>
      <c r="E56" s="15" t="s">
        <v>34</v>
      </c>
      <c r="F56" s="15" t="s">
        <v>35</v>
      </c>
      <c r="G56" s="14">
        <v>43708</v>
      </c>
      <c r="H56" s="20">
        <v>102352387.5</v>
      </c>
      <c r="I56" s="20">
        <v>144247.37</v>
      </c>
      <c r="J56" s="35"/>
      <c r="K56" s="35">
        <v>19910</v>
      </c>
      <c r="L56" s="35">
        <v>199148</v>
      </c>
      <c r="N56" s="4"/>
      <c r="O56" s="4"/>
      <c r="P56" s="5"/>
    </row>
    <row r="57" spans="1:16" ht="30" customHeight="1" x14ac:dyDescent="0.25">
      <c r="A57" s="15">
        <v>2</v>
      </c>
      <c r="B57" s="19" t="s">
        <v>99</v>
      </c>
      <c r="C57" s="17" t="s">
        <v>100</v>
      </c>
      <c r="D57" s="15">
        <v>2011</v>
      </c>
      <c r="E57" s="15" t="s">
        <v>34</v>
      </c>
      <c r="F57" s="15" t="s">
        <v>35</v>
      </c>
      <c r="G57" s="14">
        <v>43769</v>
      </c>
      <c r="H57" s="20">
        <v>206073278.59</v>
      </c>
      <c r="I57" s="35">
        <v>0</v>
      </c>
      <c r="J57" s="35"/>
      <c r="K57" s="35">
        <v>0</v>
      </c>
      <c r="L57" s="35">
        <v>138324</v>
      </c>
      <c r="N57" s="4"/>
      <c r="O57" s="4"/>
      <c r="P57" s="5"/>
    </row>
    <row r="58" spans="1:16" ht="24.95" customHeight="1" x14ac:dyDescent="0.25">
      <c r="A58" s="36">
        <v>3</v>
      </c>
      <c r="B58" s="19" t="s">
        <v>101</v>
      </c>
      <c r="C58" s="17" t="s">
        <v>102</v>
      </c>
      <c r="D58" s="15">
        <v>2020</v>
      </c>
      <c r="E58" s="15" t="s">
        <v>34</v>
      </c>
      <c r="F58" s="15" t="s">
        <v>35</v>
      </c>
      <c r="G58" s="14">
        <v>44104</v>
      </c>
      <c r="H58" s="20">
        <v>119586852.17</v>
      </c>
      <c r="I58" s="56">
        <v>269961.65000000002</v>
      </c>
      <c r="J58" s="35"/>
      <c r="K58" s="35">
        <v>22624</v>
      </c>
      <c r="L58" s="35">
        <v>184219</v>
      </c>
      <c r="N58" s="4"/>
      <c r="O58" s="4"/>
      <c r="P58" s="5"/>
    </row>
    <row r="59" spans="1:16" ht="24.95" customHeight="1" x14ac:dyDescent="0.25">
      <c r="A59" s="15">
        <v>4</v>
      </c>
      <c r="B59" s="19" t="s">
        <v>103</v>
      </c>
      <c r="C59" s="18" t="s">
        <v>104</v>
      </c>
      <c r="D59" s="15">
        <v>2020</v>
      </c>
      <c r="E59" s="15" t="s">
        <v>34</v>
      </c>
      <c r="F59" s="15" t="s">
        <v>35</v>
      </c>
      <c r="G59" s="14">
        <v>44165</v>
      </c>
      <c r="H59" s="20">
        <v>108306209.87</v>
      </c>
      <c r="I59" s="35">
        <v>586500</v>
      </c>
      <c r="J59" s="35"/>
      <c r="K59" s="35">
        <v>16522</v>
      </c>
      <c r="L59" s="35">
        <v>184835</v>
      </c>
      <c r="N59" s="4"/>
      <c r="O59" s="4"/>
      <c r="P59" s="5"/>
    </row>
    <row r="60" spans="1:16" s="21" customFormat="1" ht="24.95" customHeight="1" x14ac:dyDescent="0.25">
      <c r="A60" s="89" t="s">
        <v>225</v>
      </c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N60" s="4"/>
      <c r="O60" s="4"/>
      <c r="P60" s="5"/>
    </row>
    <row r="61" spans="1:16" s="21" customFormat="1" ht="24.95" customHeight="1" x14ac:dyDescent="0.25">
      <c r="A61" s="15">
        <v>1</v>
      </c>
      <c r="B61" s="19" t="s">
        <v>226</v>
      </c>
      <c r="C61" s="18" t="s">
        <v>227</v>
      </c>
      <c r="D61" s="15">
        <v>2014</v>
      </c>
      <c r="E61" s="15" t="s">
        <v>228</v>
      </c>
      <c r="F61" s="15" t="s">
        <v>217</v>
      </c>
      <c r="G61" s="14">
        <v>45688</v>
      </c>
      <c r="H61" s="20">
        <v>132089.133</v>
      </c>
      <c r="I61" s="35">
        <v>13312354.029999999</v>
      </c>
      <c r="J61" s="35">
        <v>0</v>
      </c>
      <c r="K61" s="35">
        <v>6304</v>
      </c>
      <c r="L61" s="35">
        <v>503745</v>
      </c>
      <c r="N61" s="4"/>
      <c r="O61" s="4"/>
      <c r="P61" s="5"/>
    </row>
    <row r="62" spans="1:16" ht="24.95" customHeight="1" x14ac:dyDescent="0.25">
      <c r="A62" s="89" t="s">
        <v>17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</row>
    <row r="63" spans="1:16" ht="24.95" customHeight="1" x14ac:dyDescent="0.25">
      <c r="A63" s="15">
        <v>1</v>
      </c>
      <c r="B63" s="19" t="s">
        <v>105</v>
      </c>
      <c r="C63" s="16" t="s">
        <v>179</v>
      </c>
      <c r="D63" s="15">
        <v>2008</v>
      </c>
      <c r="E63" s="15" t="s">
        <v>34</v>
      </c>
      <c r="F63" s="15" t="s">
        <v>35</v>
      </c>
      <c r="G63" s="14">
        <v>39538</v>
      </c>
      <c r="H63" s="20">
        <v>71398322.239999995</v>
      </c>
      <c r="I63" s="57">
        <v>6003857</v>
      </c>
      <c r="J63" s="35">
        <v>0</v>
      </c>
      <c r="K63" s="58">
        <v>7336</v>
      </c>
      <c r="L63" s="58">
        <v>578156</v>
      </c>
      <c r="N63" s="4"/>
      <c r="O63" s="6"/>
      <c r="P63" s="6"/>
    </row>
    <row r="64" spans="1:16" ht="24.95" customHeight="1" x14ac:dyDescent="0.25">
      <c r="A64" s="15">
        <v>2</v>
      </c>
      <c r="B64" s="19" t="s">
        <v>106</v>
      </c>
      <c r="C64" s="34" t="s">
        <v>180</v>
      </c>
      <c r="D64" s="15">
        <v>2020</v>
      </c>
      <c r="E64" s="15" t="s">
        <v>34</v>
      </c>
      <c r="F64" s="36" t="s">
        <v>178</v>
      </c>
      <c r="G64" s="14">
        <v>43920</v>
      </c>
      <c r="H64" s="20">
        <v>107070165.44</v>
      </c>
      <c r="I64" s="57">
        <v>2250000</v>
      </c>
      <c r="J64" s="35">
        <v>0</v>
      </c>
      <c r="K64" s="58">
        <v>3983</v>
      </c>
      <c r="L64" s="58">
        <v>181662</v>
      </c>
      <c r="N64" s="4"/>
      <c r="O64" s="6"/>
      <c r="P64" s="6"/>
    </row>
    <row r="65" spans="1:19" ht="24.95" customHeight="1" x14ac:dyDescent="0.25">
      <c r="A65" s="15">
        <v>3</v>
      </c>
      <c r="B65" s="19" t="s">
        <v>33</v>
      </c>
      <c r="C65" s="17" t="s">
        <v>181</v>
      </c>
      <c r="D65" s="15">
        <v>2022</v>
      </c>
      <c r="E65" s="15" t="s">
        <v>34</v>
      </c>
      <c r="F65" s="15" t="s">
        <v>35</v>
      </c>
      <c r="G65" s="14">
        <v>44712</v>
      </c>
      <c r="H65" s="20">
        <v>73067738.909999996</v>
      </c>
      <c r="I65" s="59">
        <v>618750</v>
      </c>
      <c r="J65" s="35">
        <v>0</v>
      </c>
      <c r="K65" s="58">
        <v>5281</v>
      </c>
      <c r="L65" s="58">
        <v>63162</v>
      </c>
      <c r="N65" s="4"/>
      <c r="O65" s="7"/>
      <c r="P65" s="6"/>
    </row>
    <row r="66" spans="1:19" ht="30.75" customHeight="1" x14ac:dyDescent="0.25">
      <c r="A66" s="15">
        <v>4</v>
      </c>
      <c r="B66" s="19" t="s">
        <v>107</v>
      </c>
      <c r="C66" s="34" t="s">
        <v>182</v>
      </c>
      <c r="D66" s="15">
        <v>2024</v>
      </c>
      <c r="E66" s="15" t="s">
        <v>34</v>
      </c>
      <c r="F66" s="36" t="s">
        <v>35</v>
      </c>
      <c r="G66" s="14">
        <v>45348</v>
      </c>
      <c r="H66" s="34">
        <v>280650000</v>
      </c>
      <c r="I66" s="60">
        <v>2899500</v>
      </c>
      <c r="J66" s="35">
        <v>0</v>
      </c>
      <c r="K66" s="58">
        <v>10558</v>
      </c>
      <c r="L66" s="58">
        <v>58169</v>
      </c>
      <c r="N66" s="4"/>
      <c r="O66" s="6"/>
      <c r="P66" s="6"/>
    </row>
    <row r="67" spans="1:19" ht="24.95" customHeight="1" x14ac:dyDescent="0.25">
      <c r="A67" s="85" t="s">
        <v>29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P67" s="9"/>
      <c r="Q67" s="9"/>
    </row>
    <row r="68" spans="1:19" ht="31.5" customHeight="1" x14ac:dyDescent="0.25">
      <c r="A68" s="15">
        <v>1</v>
      </c>
      <c r="B68" s="15" t="s">
        <v>108</v>
      </c>
      <c r="C68" s="15" t="s">
        <v>198</v>
      </c>
      <c r="D68" s="17">
        <v>2021</v>
      </c>
      <c r="E68" s="15" t="s">
        <v>109</v>
      </c>
      <c r="F68" s="61" t="s">
        <v>59</v>
      </c>
      <c r="G68" s="14">
        <v>44546</v>
      </c>
      <c r="H68" s="15" t="s">
        <v>110</v>
      </c>
      <c r="I68" s="34">
        <v>10399000</v>
      </c>
      <c r="J68" s="15">
        <v>0</v>
      </c>
      <c r="K68" s="34">
        <v>6508</v>
      </c>
      <c r="L68" s="34">
        <v>127227</v>
      </c>
      <c r="M68" s="9"/>
      <c r="O68" s="9"/>
      <c r="P68" s="9"/>
      <c r="Q68" s="9"/>
      <c r="S68" s="9"/>
    </row>
    <row r="69" spans="1:19" ht="30" customHeight="1" x14ac:dyDescent="0.25">
      <c r="A69" s="15">
        <v>2</v>
      </c>
      <c r="B69" s="15" t="s">
        <v>108</v>
      </c>
      <c r="C69" s="15" t="s">
        <v>199</v>
      </c>
      <c r="D69" s="17">
        <v>2020</v>
      </c>
      <c r="E69" s="15" t="s">
        <v>109</v>
      </c>
      <c r="F69" s="61" t="s">
        <v>59</v>
      </c>
      <c r="G69" s="14">
        <v>44694</v>
      </c>
      <c r="H69" s="15" t="s">
        <v>111</v>
      </c>
      <c r="I69" s="34">
        <v>16973000</v>
      </c>
      <c r="J69" s="15">
        <v>0</v>
      </c>
      <c r="K69" s="34">
        <v>4875</v>
      </c>
      <c r="L69" s="34">
        <v>102400</v>
      </c>
      <c r="M69" s="9"/>
      <c r="O69" s="9"/>
      <c r="P69" s="9"/>
      <c r="Q69" s="9"/>
      <c r="S69" s="9"/>
    </row>
    <row r="70" spans="1:19" ht="24.95" customHeight="1" x14ac:dyDescent="0.25">
      <c r="A70" s="15">
        <v>3</v>
      </c>
      <c r="B70" s="15" t="s">
        <v>112</v>
      </c>
      <c r="C70" s="15" t="s">
        <v>113</v>
      </c>
      <c r="D70" s="17">
        <v>2024</v>
      </c>
      <c r="E70" s="15" t="s">
        <v>109</v>
      </c>
      <c r="F70" s="17" t="s">
        <v>51</v>
      </c>
      <c r="G70" s="14">
        <v>45429</v>
      </c>
      <c r="H70" s="34">
        <v>409700000</v>
      </c>
      <c r="I70" s="34">
        <v>4639000</v>
      </c>
      <c r="J70" s="34">
        <v>0</v>
      </c>
      <c r="K70" s="34">
        <v>9754</v>
      </c>
      <c r="L70" s="34">
        <v>45450</v>
      </c>
      <c r="M70" s="9"/>
      <c r="O70" s="9"/>
      <c r="P70" s="9"/>
      <c r="Q70" s="9"/>
      <c r="S70" s="9"/>
    </row>
    <row r="71" spans="1:19" ht="24.95" customHeight="1" x14ac:dyDescent="0.25">
      <c r="A71" s="15">
        <v>4</v>
      </c>
      <c r="B71" s="15" t="s">
        <v>112</v>
      </c>
      <c r="C71" s="15" t="s">
        <v>200</v>
      </c>
      <c r="D71" s="17">
        <v>2024</v>
      </c>
      <c r="E71" s="15" t="s">
        <v>109</v>
      </c>
      <c r="F71" s="17" t="s">
        <v>51</v>
      </c>
      <c r="G71" s="14">
        <v>45689</v>
      </c>
      <c r="H71" s="34">
        <v>391604480</v>
      </c>
      <c r="I71" s="34">
        <v>8853000</v>
      </c>
      <c r="J71" s="34">
        <v>4226000</v>
      </c>
      <c r="K71" s="34">
        <v>16453</v>
      </c>
      <c r="L71" s="34">
        <v>37500</v>
      </c>
      <c r="M71" s="9"/>
      <c r="O71" s="9"/>
      <c r="P71" s="9"/>
      <c r="Q71" s="9"/>
      <c r="S71" s="9"/>
    </row>
    <row r="72" spans="1:19" ht="24.95" customHeight="1" x14ac:dyDescent="0.25">
      <c r="A72" s="15">
        <v>5</v>
      </c>
      <c r="B72" s="17" t="s">
        <v>114</v>
      </c>
      <c r="C72" s="15" t="s">
        <v>201</v>
      </c>
      <c r="D72" s="17">
        <v>2022</v>
      </c>
      <c r="E72" s="15" t="s">
        <v>109</v>
      </c>
      <c r="F72" s="17" t="s">
        <v>59</v>
      </c>
      <c r="G72" s="14">
        <v>44655</v>
      </c>
      <c r="H72" s="15" t="s">
        <v>115</v>
      </c>
      <c r="I72" s="34">
        <v>31014500</v>
      </c>
      <c r="J72" s="15">
        <v>0</v>
      </c>
      <c r="K72" s="34">
        <v>5824</v>
      </c>
      <c r="L72" s="34">
        <v>125476</v>
      </c>
      <c r="M72" s="9"/>
      <c r="O72" s="9"/>
      <c r="P72" s="9"/>
      <c r="Q72" s="9"/>
      <c r="S72" s="9"/>
    </row>
    <row r="73" spans="1:19" ht="24.95" customHeight="1" x14ac:dyDescent="0.25">
      <c r="A73" s="15">
        <v>6</v>
      </c>
      <c r="B73" s="15" t="s">
        <v>116</v>
      </c>
      <c r="C73" s="15" t="s">
        <v>202</v>
      </c>
      <c r="D73" s="17">
        <v>2021</v>
      </c>
      <c r="E73" s="15" t="s">
        <v>109</v>
      </c>
      <c r="F73" s="61" t="s">
        <v>59</v>
      </c>
      <c r="G73" s="14">
        <v>44258</v>
      </c>
      <c r="H73" s="15" t="s">
        <v>117</v>
      </c>
      <c r="I73" s="34">
        <v>16014000</v>
      </c>
      <c r="J73" s="34">
        <v>0</v>
      </c>
      <c r="K73" s="34">
        <v>2064</v>
      </c>
      <c r="L73" s="34">
        <v>202804</v>
      </c>
      <c r="M73" s="9"/>
      <c r="O73" s="9"/>
      <c r="P73" s="9"/>
      <c r="Q73" s="9"/>
      <c r="S73" s="9"/>
    </row>
    <row r="74" spans="1:19" ht="24.95" customHeight="1" x14ac:dyDescent="0.25">
      <c r="A74" s="15">
        <v>7</v>
      </c>
      <c r="B74" s="15" t="s">
        <v>106</v>
      </c>
      <c r="C74" s="15" t="s">
        <v>203</v>
      </c>
      <c r="D74" s="17">
        <v>2015</v>
      </c>
      <c r="E74" s="15" t="s">
        <v>109</v>
      </c>
      <c r="F74" s="61" t="s">
        <v>59</v>
      </c>
      <c r="G74" s="14">
        <v>42303</v>
      </c>
      <c r="H74" s="15" t="s">
        <v>118</v>
      </c>
      <c r="I74" s="34">
        <v>3675000</v>
      </c>
      <c r="J74" s="15">
        <v>0</v>
      </c>
      <c r="K74" s="34">
        <v>8450</v>
      </c>
      <c r="L74" s="34">
        <v>416140</v>
      </c>
      <c r="M74" s="9"/>
      <c r="O74" s="9"/>
      <c r="P74" s="9"/>
      <c r="Q74" s="9"/>
      <c r="S74" s="9"/>
    </row>
    <row r="75" spans="1:19" ht="24.95" customHeight="1" x14ac:dyDescent="0.25">
      <c r="A75" s="15">
        <v>8</v>
      </c>
      <c r="B75" s="15" t="s">
        <v>49</v>
      </c>
      <c r="C75" s="15" t="s">
        <v>204</v>
      </c>
      <c r="D75" s="17">
        <v>2018</v>
      </c>
      <c r="E75" s="15" t="s">
        <v>109</v>
      </c>
      <c r="F75" s="61" t="s">
        <v>59</v>
      </c>
      <c r="G75" s="14">
        <v>44572</v>
      </c>
      <c r="H75" s="15" t="s">
        <v>119</v>
      </c>
      <c r="I75" s="34">
        <v>11324000</v>
      </c>
      <c r="J75" s="15">
        <v>0</v>
      </c>
      <c r="K75" s="34">
        <v>6639</v>
      </c>
      <c r="L75" s="15">
        <v>217420</v>
      </c>
      <c r="M75" s="9"/>
      <c r="O75" s="9"/>
      <c r="P75" s="9"/>
      <c r="Q75" s="9"/>
      <c r="S75" s="9"/>
    </row>
    <row r="76" spans="1:19" ht="24.95" customHeight="1" x14ac:dyDescent="0.25">
      <c r="A76" s="15">
        <v>9</v>
      </c>
      <c r="B76" s="15" t="s">
        <v>49</v>
      </c>
      <c r="C76" s="15" t="s">
        <v>205</v>
      </c>
      <c r="D76" s="17">
        <v>2018</v>
      </c>
      <c r="E76" s="15" t="s">
        <v>109</v>
      </c>
      <c r="F76" s="17" t="s">
        <v>59</v>
      </c>
      <c r="G76" s="14">
        <v>43424</v>
      </c>
      <c r="H76" s="15" t="s">
        <v>120</v>
      </c>
      <c r="I76" s="34">
        <v>10676000</v>
      </c>
      <c r="J76" s="15">
        <v>0</v>
      </c>
      <c r="K76" s="15">
        <v>9420</v>
      </c>
      <c r="L76" s="15">
        <v>300300</v>
      </c>
      <c r="M76" s="9"/>
      <c r="O76" s="9"/>
      <c r="P76" s="9"/>
      <c r="Q76" s="9"/>
      <c r="S76" s="9"/>
    </row>
    <row r="77" spans="1:19" ht="24.95" customHeight="1" x14ac:dyDescent="0.25">
      <c r="A77" s="15">
        <v>10</v>
      </c>
      <c r="B77" s="15" t="s">
        <v>49</v>
      </c>
      <c r="C77" s="15" t="s">
        <v>206</v>
      </c>
      <c r="D77" s="17">
        <v>2018</v>
      </c>
      <c r="E77" s="15" t="s">
        <v>109</v>
      </c>
      <c r="F77" s="61" t="s">
        <v>59</v>
      </c>
      <c r="G77" s="14">
        <v>43424</v>
      </c>
      <c r="H77" s="15" t="s">
        <v>121</v>
      </c>
      <c r="I77" s="34">
        <v>14688500</v>
      </c>
      <c r="J77" s="15">
        <v>0</v>
      </c>
      <c r="K77" s="15">
        <v>6473</v>
      </c>
      <c r="L77" s="15">
        <v>299875</v>
      </c>
      <c r="M77" s="9"/>
      <c r="O77" s="9"/>
      <c r="P77" s="9"/>
      <c r="Q77" s="9"/>
      <c r="S77" s="9"/>
    </row>
    <row r="78" spans="1:19" ht="24.95" customHeight="1" x14ac:dyDescent="0.25">
      <c r="A78" s="15">
        <v>11</v>
      </c>
      <c r="B78" s="15" t="s">
        <v>49</v>
      </c>
      <c r="C78" s="15" t="s">
        <v>207</v>
      </c>
      <c r="D78" s="17">
        <v>2015</v>
      </c>
      <c r="E78" s="15" t="s">
        <v>109</v>
      </c>
      <c r="F78" s="61" t="s">
        <v>59</v>
      </c>
      <c r="G78" s="14">
        <v>44734</v>
      </c>
      <c r="H78" s="15" t="s">
        <v>122</v>
      </c>
      <c r="I78" s="34">
        <v>5456800</v>
      </c>
      <c r="J78" s="15">
        <v>0</v>
      </c>
      <c r="K78" s="15">
        <v>4926</v>
      </c>
      <c r="L78" s="34">
        <v>332320</v>
      </c>
      <c r="M78" s="9"/>
      <c r="O78" s="9"/>
      <c r="P78" s="9"/>
      <c r="Q78" s="9"/>
      <c r="S78" s="9"/>
    </row>
    <row r="79" spans="1:19" ht="24.95" customHeight="1" x14ac:dyDescent="0.25">
      <c r="A79" s="15">
        <v>12</v>
      </c>
      <c r="B79" s="15" t="s">
        <v>123</v>
      </c>
      <c r="C79" s="15" t="s">
        <v>208</v>
      </c>
      <c r="D79" s="17">
        <v>2017</v>
      </c>
      <c r="E79" s="15" t="s">
        <v>109</v>
      </c>
      <c r="F79" s="17" t="s">
        <v>59</v>
      </c>
      <c r="G79" s="14">
        <v>44574</v>
      </c>
      <c r="H79" s="15" t="s">
        <v>124</v>
      </c>
      <c r="I79" s="34">
        <v>6537200</v>
      </c>
      <c r="J79" s="15">
        <v>0</v>
      </c>
      <c r="K79" s="15">
        <v>6486</v>
      </c>
      <c r="L79" s="15">
        <v>224826</v>
      </c>
      <c r="M79" s="9"/>
      <c r="O79" s="9"/>
      <c r="P79" s="9"/>
      <c r="Q79" s="9"/>
      <c r="S79" s="9"/>
    </row>
    <row r="80" spans="1:19" ht="24.95" customHeight="1" x14ac:dyDescent="0.25">
      <c r="A80" s="15">
        <v>13</v>
      </c>
      <c r="B80" s="15" t="s">
        <v>125</v>
      </c>
      <c r="C80" s="15" t="s">
        <v>209</v>
      </c>
      <c r="D80" s="17">
        <v>2013</v>
      </c>
      <c r="E80" s="15" t="s">
        <v>109</v>
      </c>
      <c r="F80" s="61" t="s">
        <v>59</v>
      </c>
      <c r="G80" s="14">
        <v>42703</v>
      </c>
      <c r="H80" s="15" t="s">
        <v>126</v>
      </c>
      <c r="I80" s="34">
        <v>7600000</v>
      </c>
      <c r="J80" s="15">
        <v>0</v>
      </c>
      <c r="K80" s="15">
        <v>8195</v>
      </c>
      <c r="L80" s="15">
        <v>308200</v>
      </c>
      <c r="M80" s="9"/>
      <c r="O80" s="9"/>
      <c r="P80" s="9"/>
      <c r="Q80" s="9"/>
      <c r="S80" s="9"/>
    </row>
    <row r="81" spans="1:19" ht="24.95" customHeight="1" x14ac:dyDescent="0.25">
      <c r="A81" s="15">
        <v>14</v>
      </c>
      <c r="B81" s="15" t="s">
        <v>127</v>
      </c>
      <c r="C81" s="15" t="s">
        <v>210</v>
      </c>
      <c r="D81" s="17">
        <v>2021</v>
      </c>
      <c r="E81" s="15" t="s">
        <v>109</v>
      </c>
      <c r="F81" s="17" t="s">
        <v>59</v>
      </c>
      <c r="G81" s="14">
        <v>44593</v>
      </c>
      <c r="H81" s="15" t="s">
        <v>128</v>
      </c>
      <c r="I81" s="34">
        <v>7069000</v>
      </c>
      <c r="J81" s="34">
        <v>350000</v>
      </c>
      <c r="K81" s="15">
        <v>4102</v>
      </c>
      <c r="L81" s="15">
        <v>44850</v>
      </c>
      <c r="M81" s="9"/>
      <c r="O81" s="9"/>
      <c r="P81" s="9"/>
      <c r="Q81" s="9"/>
      <c r="S81" s="9"/>
    </row>
    <row r="82" spans="1:19" ht="24.95" customHeight="1" x14ac:dyDescent="0.25">
      <c r="A82" s="15">
        <v>15</v>
      </c>
      <c r="B82" s="15" t="s">
        <v>127</v>
      </c>
      <c r="C82" s="15" t="s">
        <v>211</v>
      </c>
      <c r="D82" s="17">
        <v>2021</v>
      </c>
      <c r="E82" s="15" t="s">
        <v>109</v>
      </c>
      <c r="F82" s="17" t="s">
        <v>59</v>
      </c>
      <c r="G82" s="14">
        <v>44530</v>
      </c>
      <c r="H82" s="15" t="s">
        <v>129</v>
      </c>
      <c r="I82" s="34">
        <v>8470000</v>
      </c>
      <c r="J82" s="15">
        <v>0</v>
      </c>
      <c r="K82" s="34">
        <v>10013</v>
      </c>
      <c r="L82" s="15">
        <v>200785</v>
      </c>
      <c r="M82" s="9"/>
      <c r="O82" s="9"/>
      <c r="P82" s="9"/>
      <c r="Q82" s="9"/>
      <c r="S82" s="9"/>
    </row>
    <row r="83" spans="1:19" s="21" customFormat="1" ht="24.95" customHeight="1" x14ac:dyDescent="0.25">
      <c r="A83" s="15">
        <v>16</v>
      </c>
      <c r="B83" s="15" t="s">
        <v>127</v>
      </c>
      <c r="C83" s="15" t="s">
        <v>212</v>
      </c>
      <c r="D83" s="17">
        <v>2021</v>
      </c>
      <c r="E83" s="15" t="s">
        <v>109</v>
      </c>
      <c r="F83" s="17" t="s">
        <v>59</v>
      </c>
      <c r="G83" s="14">
        <v>44529</v>
      </c>
      <c r="H83" s="15" t="s">
        <v>130</v>
      </c>
      <c r="I83" s="34">
        <v>33930000</v>
      </c>
      <c r="J83" s="15">
        <v>0</v>
      </c>
      <c r="K83" s="15">
        <v>5781</v>
      </c>
      <c r="L83" s="15">
        <v>271738</v>
      </c>
      <c r="M83" s="13"/>
      <c r="O83" s="13"/>
      <c r="P83" s="13"/>
      <c r="Q83" s="13"/>
      <c r="S83" s="13"/>
    </row>
    <row r="84" spans="1:19" s="21" customFormat="1" ht="24.95" customHeight="1" x14ac:dyDescent="0.25">
      <c r="A84" s="15">
        <v>17</v>
      </c>
      <c r="B84" s="15" t="s">
        <v>131</v>
      </c>
      <c r="C84" s="15" t="s">
        <v>213</v>
      </c>
      <c r="D84" s="17">
        <v>2021</v>
      </c>
      <c r="E84" s="15" t="s">
        <v>109</v>
      </c>
      <c r="F84" s="17" t="s">
        <v>59</v>
      </c>
      <c r="G84" s="14">
        <v>44533</v>
      </c>
      <c r="H84" s="15" t="s">
        <v>132</v>
      </c>
      <c r="I84" s="34">
        <v>21758000</v>
      </c>
      <c r="J84" s="15">
        <v>0</v>
      </c>
      <c r="K84" s="15">
        <v>19960</v>
      </c>
      <c r="L84" s="15">
        <v>235984</v>
      </c>
      <c r="M84" s="13"/>
      <c r="O84" s="13"/>
      <c r="P84" s="13"/>
      <c r="Q84" s="13"/>
      <c r="S84" s="13"/>
    </row>
    <row r="85" spans="1:19" s="21" customFormat="1" ht="24.95" customHeight="1" x14ac:dyDescent="0.25">
      <c r="A85" s="15">
        <v>18</v>
      </c>
      <c r="B85" s="15" t="s">
        <v>131</v>
      </c>
      <c r="C85" s="15" t="s">
        <v>214</v>
      </c>
      <c r="D85" s="17">
        <v>2021</v>
      </c>
      <c r="E85" s="15" t="s">
        <v>109</v>
      </c>
      <c r="F85" s="17" t="s">
        <v>59</v>
      </c>
      <c r="G85" s="14">
        <v>44549</v>
      </c>
      <c r="H85" s="15" t="s">
        <v>133</v>
      </c>
      <c r="I85" s="34">
        <v>16725000</v>
      </c>
      <c r="J85" s="15">
        <v>0</v>
      </c>
      <c r="K85" s="15">
        <v>14860</v>
      </c>
      <c r="L85" s="15">
        <v>235326</v>
      </c>
      <c r="M85" s="13"/>
      <c r="O85" s="13"/>
      <c r="P85" s="13"/>
      <c r="Q85" s="13"/>
      <c r="S85" s="13"/>
    </row>
    <row r="86" spans="1:19" s="21" customFormat="1" ht="24.95" customHeight="1" x14ac:dyDescent="0.25">
      <c r="A86" s="15">
        <v>19</v>
      </c>
      <c r="B86" s="15" t="s">
        <v>131</v>
      </c>
      <c r="C86" s="15" t="s">
        <v>215</v>
      </c>
      <c r="D86" s="17">
        <v>2021</v>
      </c>
      <c r="E86" s="15" t="s">
        <v>109</v>
      </c>
      <c r="F86" s="17" t="s">
        <v>59</v>
      </c>
      <c r="G86" s="14">
        <v>44539</v>
      </c>
      <c r="H86" s="15" t="s">
        <v>132</v>
      </c>
      <c r="I86" s="34">
        <v>14632000</v>
      </c>
      <c r="J86" s="15">
        <v>0</v>
      </c>
      <c r="K86" s="15">
        <v>7860</v>
      </c>
      <c r="L86" s="15">
        <v>199816</v>
      </c>
      <c r="M86" s="13"/>
      <c r="O86" s="13"/>
      <c r="P86" s="13"/>
      <c r="Q86" s="13"/>
      <c r="S86" s="13"/>
    </row>
    <row r="87" spans="1:19" ht="24.95" customHeight="1" x14ac:dyDescent="0.25">
      <c r="A87" s="86" t="s">
        <v>18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8"/>
    </row>
    <row r="88" spans="1:19" ht="24.95" customHeight="1" x14ac:dyDescent="0.25">
      <c r="A88" s="86" t="s">
        <v>32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8"/>
    </row>
    <row r="89" spans="1:19" ht="24.95" customHeight="1" x14ac:dyDescent="0.25">
      <c r="A89" s="37">
        <v>1</v>
      </c>
      <c r="B89" s="37" t="s">
        <v>134</v>
      </c>
      <c r="C89" s="37" t="s">
        <v>135</v>
      </c>
      <c r="D89" s="37">
        <v>2010</v>
      </c>
      <c r="E89" s="37" t="s">
        <v>109</v>
      </c>
      <c r="F89" s="39" t="s">
        <v>35</v>
      </c>
      <c r="G89" s="62">
        <v>43756</v>
      </c>
      <c r="H89" s="41">
        <v>182463404.71000001</v>
      </c>
      <c r="I89" s="63">
        <v>1800000</v>
      </c>
      <c r="J89" s="47">
        <v>0</v>
      </c>
      <c r="K89" s="43">
        <v>22947</v>
      </c>
      <c r="L89" s="43">
        <v>260834</v>
      </c>
    </row>
    <row r="90" spans="1:19" ht="24.95" customHeight="1" x14ac:dyDescent="0.25">
      <c r="A90" s="37">
        <v>2</v>
      </c>
      <c r="B90" s="37" t="s">
        <v>61</v>
      </c>
      <c r="C90" s="37" t="s">
        <v>136</v>
      </c>
      <c r="D90" s="37">
        <v>2021</v>
      </c>
      <c r="E90" s="37" t="s">
        <v>109</v>
      </c>
      <c r="F90" s="39" t="s">
        <v>35</v>
      </c>
      <c r="G90" s="62">
        <v>44291</v>
      </c>
      <c r="H90" s="41">
        <v>138126000</v>
      </c>
      <c r="I90" s="47">
        <v>0</v>
      </c>
      <c r="J90" s="47">
        <v>0</v>
      </c>
      <c r="K90" s="43">
        <v>20907</v>
      </c>
      <c r="L90" s="43">
        <v>130796</v>
      </c>
    </row>
    <row r="91" spans="1:19" ht="24.95" customHeight="1" x14ac:dyDescent="0.25">
      <c r="A91" s="37">
        <v>3</v>
      </c>
      <c r="B91" s="37" t="s">
        <v>61</v>
      </c>
      <c r="C91" s="37" t="s">
        <v>137</v>
      </c>
      <c r="D91" s="37">
        <v>2014</v>
      </c>
      <c r="E91" s="37" t="s">
        <v>109</v>
      </c>
      <c r="F91" s="39" t="s">
        <v>35</v>
      </c>
      <c r="G91" s="62">
        <v>42150</v>
      </c>
      <c r="H91" s="41">
        <v>157315820.53999999</v>
      </c>
      <c r="I91" s="47">
        <v>0</v>
      </c>
      <c r="J91" s="47">
        <v>0</v>
      </c>
      <c r="K91" s="43">
        <v>34877</v>
      </c>
      <c r="L91" s="43">
        <v>450224</v>
      </c>
    </row>
    <row r="92" spans="1:19" ht="24.95" customHeight="1" x14ac:dyDescent="0.25">
      <c r="A92" s="37">
        <v>4</v>
      </c>
      <c r="B92" s="37" t="s">
        <v>61</v>
      </c>
      <c r="C92" s="37" t="s">
        <v>138</v>
      </c>
      <c r="D92" s="37">
        <v>2011</v>
      </c>
      <c r="E92" s="37" t="s">
        <v>109</v>
      </c>
      <c r="F92" s="39" t="s">
        <v>35</v>
      </c>
      <c r="G92" s="62">
        <v>41050</v>
      </c>
      <c r="H92" s="41">
        <v>126426562.33</v>
      </c>
      <c r="I92" s="47">
        <v>0</v>
      </c>
      <c r="J92" s="47">
        <v>0</v>
      </c>
      <c r="K92" s="43">
        <v>20047</v>
      </c>
      <c r="L92" s="43">
        <v>563574</v>
      </c>
    </row>
    <row r="93" spans="1:19" ht="24.95" customHeight="1" x14ac:dyDescent="0.25">
      <c r="A93" s="37">
        <v>5</v>
      </c>
      <c r="B93" s="37" t="s">
        <v>139</v>
      </c>
      <c r="C93" s="37" t="s">
        <v>140</v>
      </c>
      <c r="D93" s="37">
        <v>2015</v>
      </c>
      <c r="E93" s="37" t="s">
        <v>109</v>
      </c>
      <c r="F93" s="39" t="s">
        <v>35</v>
      </c>
      <c r="G93" s="62">
        <v>42307</v>
      </c>
      <c r="H93" s="41">
        <v>113124917.84</v>
      </c>
      <c r="I93" s="47">
        <v>0</v>
      </c>
      <c r="J93" s="47">
        <v>0</v>
      </c>
      <c r="K93" s="43">
        <v>34274</v>
      </c>
      <c r="L93" s="43">
        <v>504702</v>
      </c>
    </row>
    <row r="94" spans="1:19" ht="24.95" customHeight="1" x14ac:dyDescent="0.25">
      <c r="A94" s="37">
        <v>6</v>
      </c>
      <c r="B94" s="37" t="s">
        <v>141</v>
      </c>
      <c r="C94" s="37" t="s">
        <v>142</v>
      </c>
      <c r="D94" s="37">
        <v>2019</v>
      </c>
      <c r="E94" s="37" t="s">
        <v>109</v>
      </c>
      <c r="F94" s="39" t="s">
        <v>35</v>
      </c>
      <c r="G94" s="62">
        <v>43461</v>
      </c>
      <c r="H94" s="41">
        <v>107376602.31</v>
      </c>
      <c r="I94" s="20">
        <v>2597777</v>
      </c>
      <c r="J94" s="47">
        <v>0</v>
      </c>
      <c r="K94" s="43">
        <v>37472</v>
      </c>
      <c r="L94" s="43">
        <v>318616</v>
      </c>
    </row>
    <row r="95" spans="1:19" ht="24.95" customHeight="1" x14ac:dyDescent="0.25">
      <c r="A95" s="37">
        <v>7</v>
      </c>
      <c r="B95" s="37" t="s">
        <v>143</v>
      </c>
      <c r="C95" s="37" t="s">
        <v>144</v>
      </c>
      <c r="D95" s="37">
        <v>2008</v>
      </c>
      <c r="E95" s="37" t="s">
        <v>109</v>
      </c>
      <c r="F95" s="39" t="s">
        <v>35</v>
      </c>
      <c r="G95" s="62">
        <v>39730</v>
      </c>
      <c r="H95" s="41">
        <v>75604811.129999995</v>
      </c>
      <c r="I95" s="47">
        <v>0</v>
      </c>
      <c r="J95" s="47">
        <v>0</v>
      </c>
      <c r="K95" s="43">
        <v>15040</v>
      </c>
      <c r="L95" s="43">
        <v>688383</v>
      </c>
    </row>
    <row r="96" spans="1:19" ht="24.95" customHeight="1" x14ac:dyDescent="0.25">
      <c r="A96" s="37">
        <v>8</v>
      </c>
      <c r="B96" s="37" t="s">
        <v>143</v>
      </c>
      <c r="C96" s="37" t="s">
        <v>145</v>
      </c>
      <c r="D96" s="37">
        <v>2004</v>
      </c>
      <c r="E96" s="37" t="s">
        <v>48</v>
      </c>
      <c r="F96" s="39" t="s">
        <v>35</v>
      </c>
      <c r="G96" s="40">
        <v>38018</v>
      </c>
      <c r="H96" s="41">
        <v>57573140.93</v>
      </c>
      <c r="I96" s="47">
        <v>0</v>
      </c>
      <c r="J96" s="47">
        <v>0</v>
      </c>
      <c r="K96" s="43">
        <v>0</v>
      </c>
      <c r="L96" s="43">
        <v>816857</v>
      </c>
    </row>
    <row r="97" spans="1:12" ht="24.95" customHeight="1" x14ac:dyDescent="0.25">
      <c r="A97" s="37">
        <v>9</v>
      </c>
      <c r="B97" s="37" t="s">
        <v>146</v>
      </c>
      <c r="C97" s="42" t="s">
        <v>147</v>
      </c>
      <c r="D97" s="37">
        <v>2020</v>
      </c>
      <c r="E97" s="37" t="s">
        <v>109</v>
      </c>
      <c r="F97" s="39" t="s">
        <v>35</v>
      </c>
      <c r="G97" s="62">
        <v>44011</v>
      </c>
      <c r="H97" s="41">
        <v>129959000</v>
      </c>
      <c r="I97" s="41">
        <v>14997777</v>
      </c>
      <c r="J97" s="47">
        <v>0</v>
      </c>
      <c r="K97" s="43">
        <v>24628</v>
      </c>
      <c r="L97" s="43">
        <v>235106</v>
      </c>
    </row>
    <row r="98" spans="1:12" ht="24.95" customHeight="1" x14ac:dyDescent="0.25">
      <c r="A98" s="37">
        <v>10</v>
      </c>
      <c r="B98" s="37" t="s">
        <v>148</v>
      </c>
      <c r="C98" s="37" t="s">
        <v>149</v>
      </c>
      <c r="D98" s="37">
        <v>2020</v>
      </c>
      <c r="E98" s="37" t="s">
        <v>109</v>
      </c>
      <c r="F98" s="37" t="s">
        <v>150</v>
      </c>
      <c r="G98" s="62">
        <v>44146</v>
      </c>
      <c r="H98" s="41">
        <v>340000000</v>
      </c>
      <c r="I98" s="41">
        <v>2200000</v>
      </c>
      <c r="J98" s="47">
        <v>0</v>
      </c>
      <c r="K98" s="43">
        <v>26949</v>
      </c>
      <c r="L98" s="43">
        <v>194800</v>
      </c>
    </row>
    <row r="99" spans="1:12" ht="24.95" customHeight="1" x14ac:dyDescent="0.25">
      <c r="A99" s="37">
        <v>11</v>
      </c>
      <c r="B99" s="37" t="s">
        <v>148</v>
      </c>
      <c r="C99" s="37" t="s">
        <v>151</v>
      </c>
      <c r="D99" s="37">
        <v>2024</v>
      </c>
      <c r="E99" s="37" t="s">
        <v>109</v>
      </c>
      <c r="F99" s="37" t="s">
        <v>150</v>
      </c>
      <c r="G99" s="62">
        <v>45412</v>
      </c>
      <c r="H99" s="41">
        <v>590000000</v>
      </c>
      <c r="I99" s="41">
        <v>1000000</v>
      </c>
      <c r="J99" s="47">
        <v>0</v>
      </c>
      <c r="K99" s="43">
        <v>5472</v>
      </c>
      <c r="L99" s="43">
        <v>27501</v>
      </c>
    </row>
    <row r="100" spans="1:12" ht="24.95" customHeight="1" x14ac:dyDescent="0.25">
      <c r="A100" s="15">
        <v>12</v>
      </c>
      <c r="B100" s="64" t="s">
        <v>159</v>
      </c>
      <c r="C100" s="64" t="s">
        <v>160</v>
      </c>
      <c r="D100" s="64">
        <v>2018</v>
      </c>
      <c r="E100" s="15" t="s">
        <v>34</v>
      </c>
      <c r="F100" s="15" t="s">
        <v>35</v>
      </c>
      <c r="G100" s="14">
        <v>43277</v>
      </c>
      <c r="H100" s="15">
        <v>267785.05</v>
      </c>
      <c r="I100" s="56">
        <v>0</v>
      </c>
      <c r="J100" s="56">
        <v>0</v>
      </c>
      <c r="K100" s="15">
        <v>17089</v>
      </c>
      <c r="L100" s="15">
        <v>262075</v>
      </c>
    </row>
    <row r="101" spans="1:12" ht="24.95" customHeight="1" x14ac:dyDescent="0.25">
      <c r="A101" s="89" t="s">
        <v>19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</row>
    <row r="102" spans="1:12" ht="24.95" customHeight="1" x14ac:dyDescent="0.25">
      <c r="A102" s="15">
        <v>1</v>
      </c>
      <c r="B102" s="64" t="s">
        <v>153</v>
      </c>
      <c r="C102" s="64" t="s">
        <v>154</v>
      </c>
      <c r="D102" s="64">
        <v>2020</v>
      </c>
      <c r="E102" s="64" t="s">
        <v>34</v>
      </c>
      <c r="F102" s="64" t="s">
        <v>155</v>
      </c>
      <c r="G102" s="65">
        <v>44149</v>
      </c>
      <c r="H102" s="20">
        <v>380000000</v>
      </c>
      <c r="I102" s="20">
        <v>18567037</v>
      </c>
      <c r="J102" s="56">
        <v>0</v>
      </c>
      <c r="K102" s="66">
        <v>34071</v>
      </c>
      <c r="L102" s="66">
        <v>237940</v>
      </c>
    </row>
    <row r="103" spans="1:12" ht="24.95" customHeight="1" x14ac:dyDescent="0.25">
      <c r="A103" s="15">
        <v>2</v>
      </c>
      <c r="B103" s="64" t="s">
        <v>156</v>
      </c>
      <c r="C103" s="64" t="s">
        <v>157</v>
      </c>
      <c r="D103" s="64">
        <v>2008</v>
      </c>
      <c r="E103" s="15" t="s">
        <v>34</v>
      </c>
      <c r="F103" s="15" t="s">
        <v>35</v>
      </c>
      <c r="G103" s="65">
        <v>39638</v>
      </c>
      <c r="H103" s="20">
        <v>339116.163</v>
      </c>
      <c r="I103" s="20">
        <v>0</v>
      </c>
      <c r="J103" s="56">
        <v>0</v>
      </c>
      <c r="K103" s="66">
        <v>0</v>
      </c>
      <c r="L103" s="66">
        <v>622247</v>
      </c>
    </row>
    <row r="104" spans="1:12" ht="24.95" customHeight="1" x14ac:dyDescent="0.25">
      <c r="A104" s="89" t="s">
        <v>20</v>
      </c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</row>
    <row r="105" spans="1:12" ht="24.95" customHeight="1" x14ac:dyDescent="0.25">
      <c r="A105" s="15">
        <v>1</v>
      </c>
      <c r="B105" s="37" t="s">
        <v>148</v>
      </c>
      <c r="C105" s="67" t="s">
        <v>220</v>
      </c>
      <c r="D105" s="67">
        <v>2022</v>
      </c>
      <c r="E105" s="68" t="s">
        <v>109</v>
      </c>
      <c r="F105" s="37" t="s">
        <v>150</v>
      </c>
      <c r="G105" s="14">
        <v>44620</v>
      </c>
      <c r="H105" s="69">
        <v>416000000</v>
      </c>
      <c r="I105" s="20">
        <v>0</v>
      </c>
      <c r="J105" s="20">
        <v>0</v>
      </c>
      <c r="K105" s="35">
        <v>35680</v>
      </c>
      <c r="L105" s="16">
        <v>143611</v>
      </c>
    </row>
    <row r="106" spans="1:12" ht="24.95" customHeight="1" x14ac:dyDescent="0.25">
      <c r="A106" s="15">
        <v>2</v>
      </c>
      <c r="B106" s="37" t="s">
        <v>148</v>
      </c>
      <c r="C106" s="67" t="s">
        <v>221</v>
      </c>
      <c r="D106" s="67">
        <v>2022</v>
      </c>
      <c r="E106" s="68" t="s">
        <v>109</v>
      </c>
      <c r="F106" s="37" t="s">
        <v>150</v>
      </c>
      <c r="G106" s="14">
        <v>44620</v>
      </c>
      <c r="H106" s="69">
        <v>371000000</v>
      </c>
      <c r="I106" s="20">
        <v>0</v>
      </c>
      <c r="J106" s="20">
        <v>0</v>
      </c>
      <c r="K106" s="35">
        <v>31757</v>
      </c>
      <c r="L106" s="16">
        <v>155901</v>
      </c>
    </row>
    <row r="107" spans="1:12" ht="24.95" customHeight="1" x14ac:dyDescent="0.25">
      <c r="A107" s="15">
        <v>3</v>
      </c>
      <c r="B107" s="68" t="s">
        <v>158</v>
      </c>
      <c r="C107" s="68" t="s">
        <v>222</v>
      </c>
      <c r="D107" s="68">
        <v>2019</v>
      </c>
      <c r="E107" s="68" t="s">
        <v>109</v>
      </c>
      <c r="F107" s="39" t="s">
        <v>35</v>
      </c>
      <c r="G107" s="14">
        <v>43474</v>
      </c>
      <c r="H107" s="69">
        <v>95748955.230000004</v>
      </c>
      <c r="I107" s="20">
        <v>0</v>
      </c>
      <c r="J107" s="20">
        <v>0</v>
      </c>
      <c r="K107" s="35">
        <v>36914</v>
      </c>
      <c r="L107" s="16">
        <v>236100</v>
      </c>
    </row>
    <row r="108" spans="1:12" ht="24.95" customHeight="1" x14ac:dyDescent="0.25">
      <c r="A108" s="85" t="s">
        <v>21</v>
      </c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</row>
    <row r="109" spans="1:12" ht="24.95" customHeight="1" x14ac:dyDescent="0.25">
      <c r="A109" s="37">
        <v>1</v>
      </c>
      <c r="B109" s="70" t="s">
        <v>37</v>
      </c>
      <c r="C109" s="70" t="s">
        <v>152</v>
      </c>
      <c r="D109" s="37">
        <v>2018</v>
      </c>
      <c r="E109" s="37" t="s">
        <v>109</v>
      </c>
      <c r="F109" s="39" t="s">
        <v>35</v>
      </c>
      <c r="G109" s="62">
        <v>43373</v>
      </c>
      <c r="H109" s="41">
        <v>265257899.37</v>
      </c>
      <c r="I109" s="41">
        <v>8250000</v>
      </c>
      <c r="J109" s="47">
        <v>0</v>
      </c>
      <c r="K109" s="43">
        <v>14198</v>
      </c>
      <c r="L109" s="43">
        <v>551285</v>
      </c>
    </row>
    <row r="110" spans="1:12" ht="24.95" customHeight="1" x14ac:dyDescent="0.25">
      <c r="A110" s="85" t="s">
        <v>22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</row>
    <row r="111" spans="1:12" ht="24.95" customHeight="1" x14ac:dyDescent="0.25">
      <c r="A111" s="15">
        <v>1</v>
      </c>
      <c r="B111" s="71" t="s">
        <v>106</v>
      </c>
      <c r="C111" s="64" t="s">
        <v>161</v>
      </c>
      <c r="D111" s="72">
        <v>2015</v>
      </c>
      <c r="E111" s="73" t="s">
        <v>109</v>
      </c>
      <c r="F111" s="36" t="s">
        <v>35</v>
      </c>
      <c r="G111" s="74">
        <v>43080</v>
      </c>
      <c r="H111" s="20">
        <v>153855617.19999999</v>
      </c>
      <c r="I111" s="75">
        <v>0</v>
      </c>
      <c r="J111" s="75">
        <v>0</v>
      </c>
      <c r="K111" s="16">
        <v>29300</v>
      </c>
      <c r="L111" s="16">
        <v>335473</v>
      </c>
    </row>
    <row r="112" spans="1:12" ht="24.95" customHeight="1" x14ac:dyDescent="0.25">
      <c r="A112" s="85" t="s">
        <v>23</v>
      </c>
      <c r="B112" s="85"/>
      <c r="C112" s="85"/>
      <c r="D112" s="85"/>
      <c r="E112" s="85"/>
      <c r="F112" s="85"/>
      <c r="G112" s="85"/>
      <c r="H112" s="85"/>
      <c r="I112" s="85"/>
      <c r="J112" s="85"/>
      <c r="K112" s="85"/>
      <c r="L112" s="85"/>
    </row>
    <row r="113" spans="1:12" ht="24.95" customHeight="1" x14ac:dyDescent="0.25">
      <c r="A113" s="15">
        <v>1</v>
      </c>
      <c r="B113" s="16" t="s">
        <v>162</v>
      </c>
      <c r="C113" s="76" t="s">
        <v>163</v>
      </c>
      <c r="D113" s="77">
        <v>2020</v>
      </c>
      <c r="E113" s="15" t="s">
        <v>34</v>
      </c>
      <c r="F113" s="15" t="s">
        <v>164</v>
      </c>
      <c r="G113" s="14">
        <v>44142</v>
      </c>
      <c r="H113" s="20">
        <v>348160000</v>
      </c>
      <c r="I113" s="34">
        <f>3370000+20000000</f>
        <v>23370000</v>
      </c>
      <c r="J113" s="20">
        <v>0</v>
      </c>
      <c r="K113" s="35">
        <v>33641</v>
      </c>
      <c r="L113" s="35">
        <v>319657</v>
      </c>
    </row>
    <row r="114" spans="1:12" ht="24.95" customHeight="1" x14ac:dyDescent="0.25">
      <c r="A114" s="99" t="s">
        <v>24</v>
      </c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</row>
    <row r="115" spans="1:12" ht="24.95" customHeight="1" x14ac:dyDescent="0.25">
      <c r="A115" s="15">
        <v>1</v>
      </c>
      <c r="B115" s="16" t="s">
        <v>162</v>
      </c>
      <c r="C115" s="76" t="s">
        <v>165</v>
      </c>
      <c r="D115" s="77">
        <v>2021</v>
      </c>
      <c r="E115" s="15" t="s">
        <v>34</v>
      </c>
      <c r="F115" s="15" t="s">
        <v>164</v>
      </c>
      <c r="G115" s="14">
        <v>44541</v>
      </c>
      <c r="H115" s="20">
        <v>351750000</v>
      </c>
      <c r="I115" s="34">
        <f>9968000+20000000</f>
        <v>29968000</v>
      </c>
      <c r="J115" s="20">
        <v>0</v>
      </c>
      <c r="K115" s="35">
        <v>23935</v>
      </c>
      <c r="L115" s="35">
        <v>383596</v>
      </c>
    </row>
    <row r="116" spans="1:12" ht="24.95" customHeight="1" x14ac:dyDescent="0.25">
      <c r="A116" s="15">
        <v>2</v>
      </c>
      <c r="B116" s="15" t="s">
        <v>166</v>
      </c>
      <c r="C116" s="15" t="s">
        <v>167</v>
      </c>
      <c r="D116" s="15">
        <v>2017</v>
      </c>
      <c r="E116" s="15" t="s">
        <v>34</v>
      </c>
      <c r="F116" s="15" t="s">
        <v>164</v>
      </c>
      <c r="G116" s="14">
        <v>42892</v>
      </c>
      <c r="H116" s="78">
        <v>222310773.74000001</v>
      </c>
      <c r="I116" s="20">
        <v>0</v>
      </c>
      <c r="J116" s="35">
        <v>1760000</v>
      </c>
      <c r="K116" s="35">
        <v>4249</v>
      </c>
      <c r="L116" s="35">
        <v>268937</v>
      </c>
    </row>
    <row r="117" spans="1:12" ht="24.95" customHeight="1" x14ac:dyDescent="0.25">
      <c r="A117" s="89" t="s">
        <v>25</v>
      </c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</row>
    <row r="118" spans="1:12" ht="24.95" customHeight="1" x14ac:dyDescent="0.25">
      <c r="A118" s="15">
        <v>1</v>
      </c>
      <c r="B118" s="33" t="s">
        <v>168</v>
      </c>
      <c r="C118" s="34" t="s">
        <v>169</v>
      </c>
      <c r="D118" s="15">
        <v>2022</v>
      </c>
      <c r="E118" s="15" t="s">
        <v>34</v>
      </c>
      <c r="F118" s="15" t="s">
        <v>155</v>
      </c>
      <c r="G118" s="14">
        <v>44693</v>
      </c>
      <c r="H118" s="79">
        <v>399000000</v>
      </c>
      <c r="I118" s="20">
        <v>0</v>
      </c>
      <c r="J118" s="20">
        <v>0</v>
      </c>
      <c r="K118" s="80">
        <v>35163</v>
      </c>
      <c r="L118" s="81">
        <v>192896</v>
      </c>
    </row>
    <row r="119" spans="1:12" ht="24.95" customHeight="1" x14ac:dyDescent="0.25">
      <c r="A119" s="89" t="s">
        <v>26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</row>
    <row r="120" spans="1:12" ht="24.95" customHeight="1" x14ac:dyDescent="0.25">
      <c r="A120" s="15">
        <v>1</v>
      </c>
      <c r="B120" s="37" t="s">
        <v>139</v>
      </c>
      <c r="C120" s="42" t="s">
        <v>223</v>
      </c>
      <c r="D120" s="37">
        <v>2015</v>
      </c>
      <c r="E120" s="15" t="s">
        <v>109</v>
      </c>
      <c r="F120" s="39" t="s">
        <v>35</v>
      </c>
      <c r="G120" s="14">
        <v>43293</v>
      </c>
      <c r="H120" s="15">
        <v>161852696.09</v>
      </c>
      <c r="I120" s="34">
        <v>6322000</v>
      </c>
      <c r="J120" s="20">
        <v>0</v>
      </c>
      <c r="K120" s="35">
        <v>19783</v>
      </c>
      <c r="L120" s="16">
        <v>367415</v>
      </c>
    </row>
    <row r="121" spans="1:12" ht="24.95" customHeight="1" x14ac:dyDescent="0.25">
      <c r="A121" s="15">
        <v>2</v>
      </c>
      <c r="B121" s="37" t="s">
        <v>170</v>
      </c>
      <c r="C121" s="37" t="s">
        <v>171</v>
      </c>
      <c r="D121" s="37">
        <v>2003</v>
      </c>
      <c r="E121" s="15" t="s">
        <v>109</v>
      </c>
      <c r="F121" s="39" t="s">
        <v>35</v>
      </c>
      <c r="G121" s="14">
        <v>38261</v>
      </c>
      <c r="H121" s="15">
        <v>58154972.670000002</v>
      </c>
      <c r="I121" s="20">
        <v>0</v>
      </c>
      <c r="J121" s="20">
        <v>0</v>
      </c>
      <c r="K121" s="35">
        <v>13399</v>
      </c>
      <c r="L121" s="16">
        <v>522577</v>
      </c>
    </row>
    <row r="122" spans="1:12" ht="24.95" customHeight="1" x14ac:dyDescent="0.25">
      <c r="A122" s="15">
        <v>3</v>
      </c>
      <c r="B122" s="37" t="s">
        <v>172</v>
      </c>
      <c r="C122" s="37" t="s">
        <v>224</v>
      </c>
      <c r="D122" s="37">
        <v>2021</v>
      </c>
      <c r="E122" s="15" t="s">
        <v>109</v>
      </c>
      <c r="F122" s="39" t="s">
        <v>155</v>
      </c>
      <c r="G122" s="14">
        <v>44512</v>
      </c>
      <c r="H122" s="15">
        <v>373390000</v>
      </c>
      <c r="I122" s="20">
        <v>0</v>
      </c>
      <c r="J122" s="20">
        <v>0</v>
      </c>
      <c r="K122" s="35">
        <v>25555</v>
      </c>
      <c r="L122" s="16">
        <v>159025</v>
      </c>
    </row>
    <row r="123" spans="1:12" ht="24.95" customHeight="1" x14ac:dyDescent="0.25">
      <c r="A123" s="89" t="s">
        <v>27</v>
      </c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</row>
    <row r="124" spans="1:12" ht="24.95" customHeight="1" x14ac:dyDescent="0.25">
      <c r="A124" s="37">
        <v>1</v>
      </c>
      <c r="B124" s="37" t="s">
        <v>173</v>
      </c>
      <c r="C124" s="39" t="s">
        <v>174</v>
      </c>
      <c r="D124" s="37">
        <v>2021</v>
      </c>
      <c r="E124" s="37" t="s">
        <v>34</v>
      </c>
      <c r="F124" s="37" t="s">
        <v>155</v>
      </c>
      <c r="G124" s="37">
        <v>2021</v>
      </c>
      <c r="H124" s="41">
        <v>351750000</v>
      </c>
      <c r="I124" s="20">
        <v>0</v>
      </c>
      <c r="J124" s="20">
        <v>0</v>
      </c>
      <c r="K124" s="35">
        <f>7371+7486+8517</f>
        <v>23374</v>
      </c>
      <c r="L124" s="35">
        <f>84774+K124</f>
        <v>108148</v>
      </c>
    </row>
    <row r="125" spans="1:12" ht="24.95" customHeight="1" x14ac:dyDescent="0.25">
      <c r="A125" s="89" t="s">
        <v>28</v>
      </c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</row>
    <row r="126" spans="1:12" ht="15" customHeight="1" x14ac:dyDescent="0.25">
      <c r="A126" s="15">
        <v>1</v>
      </c>
      <c r="B126" s="15" t="s">
        <v>173</v>
      </c>
      <c r="C126" s="16" t="s">
        <v>175</v>
      </c>
      <c r="D126" s="15">
        <v>2021</v>
      </c>
      <c r="E126" s="64" t="s">
        <v>34</v>
      </c>
      <c r="F126" s="15" t="s">
        <v>155</v>
      </c>
      <c r="G126" s="14">
        <v>44539</v>
      </c>
      <c r="H126" s="82">
        <v>350000000</v>
      </c>
      <c r="I126" s="20">
        <v>35920000</v>
      </c>
      <c r="J126" s="20">
        <v>1280000</v>
      </c>
      <c r="K126" s="35">
        <v>39693</v>
      </c>
      <c r="L126" s="16">
        <v>156094</v>
      </c>
    </row>
    <row r="127" spans="1:12" ht="36.75" customHeight="1" x14ac:dyDescent="0.25">
      <c r="A127" s="15">
        <v>2</v>
      </c>
      <c r="B127" s="64" t="s">
        <v>176</v>
      </c>
      <c r="C127" s="64" t="s">
        <v>177</v>
      </c>
      <c r="D127" s="64">
        <v>2019</v>
      </c>
      <c r="E127" s="64" t="s">
        <v>34</v>
      </c>
      <c r="F127" s="64" t="s">
        <v>155</v>
      </c>
      <c r="G127" s="14">
        <v>43459</v>
      </c>
      <c r="H127" s="20">
        <v>147047005.77000001</v>
      </c>
      <c r="I127" s="20">
        <v>0</v>
      </c>
      <c r="J127" s="20">
        <v>0</v>
      </c>
      <c r="K127" s="35">
        <v>46291</v>
      </c>
      <c r="L127" s="16">
        <v>277390</v>
      </c>
    </row>
    <row r="128" spans="1:12" ht="18.75" x14ac:dyDescent="0.3">
      <c r="B128" s="83"/>
      <c r="C128" s="84"/>
      <c r="D128" s="84"/>
      <c r="E128" s="84"/>
      <c r="F128" s="84"/>
      <c r="G128" s="84"/>
      <c r="H128" s="84"/>
      <c r="I128" s="84"/>
      <c r="J128" s="84"/>
      <c r="K128" s="84"/>
      <c r="L128" s="84"/>
    </row>
    <row r="130" spans="1:12" ht="18.75" x14ac:dyDescent="0.25">
      <c r="A130" s="7"/>
      <c r="B130" s="101" t="s">
        <v>229</v>
      </c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</row>
  </sheetData>
  <mergeCells count="37">
    <mergeCell ref="B130:L130"/>
    <mergeCell ref="A6:L6"/>
    <mergeCell ref="A13:L13"/>
    <mergeCell ref="A88:L88"/>
    <mergeCell ref="A101:L101"/>
    <mergeCell ref="A119:L119"/>
    <mergeCell ref="A108:L108"/>
    <mergeCell ref="A110:L110"/>
    <mergeCell ref="A112:L112"/>
    <mergeCell ref="A117:L117"/>
    <mergeCell ref="A114:L114"/>
    <mergeCell ref="A60:L60"/>
    <mergeCell ref="A3:L3"/>
    <mergeCell ref="A1:O1"/>
    <mergeCell ref="A4:A5"/>
    <mergeCell ref="B4:B5"/>
    <mergeCell ref="C4:C5"/>
    <mergeCell ref="D4:D5"/>
    <mergeCell ref="G4:G5"/>
    <mergeCell ref="H4:H5"/>
    <mergeCell ref="I4:I5"/>
    <mergeCell ref="J4:J5"/>
    <mergeCell ref="F4:F5"/>
    <mergeCell ref="E4:E5"/>
    <mergeCell ref="J2:L2"/>
    <mergeCell ref="K4:L4"/>
    <mergeCell ref="B128:L128"/>
    <mergeCell ref="A16:L16"/>
    <mergeCell ref="A22:L22"/>
    <mergeCell ref="A27:L27"/>
    <mergeCell ref="A55:L55"/>
    <mergeCell ref="A62:L62"/>
    <mergeCell ref="A87:L87"/>
    <mergeCell ref="A67:L67"/>
    <mergeCell ref="A104:L104"/>
    <mergeCell ref="A125:L125"/>
    <mergeCell ref="A123:L123"/>
  </mergeCells>
  <pageMargins left="0.51181102362204722" right="0.11811023622047245" top="0.23622047244094491" bottom="0.27559055118110237" header="0.31496062992125984" footer="0.31496062992125984"/>
  <pageSetup paperSize="9" scale="8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II-ЧОРАК</vt:lpstr>
      <vt:lpstr>'II-ЧОРАК'!Область_печати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Бегатов Обид</dc:creator>
  <cp:lastModifiedBy>Бегатов Обид</cp:lastModifiedBy>
  <cp:lastPrinted>2025-01-04T04:18:27Z</cp:lastPrinted>
  <dcterms:created xsi:type="dcterms:W3CDTF">2024-03-29T06:23:42Z</dcterms:created>
  <dcterms:modified xsi:type="dcterms:W3CDTF">2025-10-02T10:25:23Z</dcterms:modified>
</cp:coreProperties>
</file>